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735" windowWidth="19815" windowHeight="9225" tabRatio="849"/>
  </bookViews>
  <sheets>
    <sheet name="Bieu 04 " sheetId="19" r:id="rId1"/>
    <sheet name="Bieu 05" sheetId="24" r:id="rId2"/>
    <sheet name="Sheet1" sheetId="25" r:id="rId3"/>
  </sheets>
  <definedNames>
    <definedName name="_xlnm.Print_Titles" localSheetId="0">'Bieu 04 '!$7:$8</definedName>
    <definedName name="_xlnm.Print_Titles" localSheetId="1">'Bieu 05'!$A:$B,'Bieu 05'!$7:$8</definedName>
  </definedNames>
  <calcPr calcId="144525"/>
</workbook>
</file>

<file path=xl/calcChain.xml><?xml version="1.0" encoding="utf-8"?>
<calcChain xmlns="http://schemas.openxmlformats.org/spreadsheetml/2006/main">
  <c r="E9" i="19" l="1"/>
  <c r="F9" i="19" s="1"/>
  <c r="G9" i="19" s="1"/>
  <c r="D9" i="19"/>
  <c r="H9" i="24"/>
  <c r="I9" i="24" s="1"/>
  <c r="J9" i="24" s="1"/>
  <c r="K9" i="24" s="1"/>
  <c r="L9" i="24" s="1"/>
  <c r="M9" i="24" s="1"/>
  <c r="N9" i="24" s="1"/>
  <c r="O9" i="24" s="1"/>
  <c r="P9" i="24" s="1"/>
  <c r="Q9" i="24" s="1"/>
  <c r="R9" i="24" s="1"/>
  <c r="S9" i="24" s="1"/>
  <c r="T9" i="24" s="1"/>
  <c r="U9" i="24" s="1"/>
  <c r="V9" i="24" s="1"/>
  <c r="W9" i="24" s="1"/>
  <c r="X9" i="24" s="1"/>
  <c r="Y9" i="24" s="1"/>
  <c r="Z9" i="24" s="1"/>
  <c r="AA9" i="24" s="1"/>
  <c r="AB9" i="24" s="1"/>
  <c r="AC9" i="24" s="1"/>
  <c r="AD9" i="24" s="1"/>
  <c r="AE9" i="24" s="1"/>
  <c r="AF9" i="24" s="1"/>
  <c r="AG9" i="24" s="1"/>
  <c r="AH9" i="24" s="1"/>
  <c r="AI9" i="24" s="1"/>
  <c r="AJ9" i="24" s="1"/>
  <c r="AK9" i="24" s="1"/>
  <c r="AL9" i="24" s="1"/>
  <c r="AM9" i="24" s="1"/>
  <c r="AN9" i="24" s="1"/>
  <c r="AO9" i="24" s="1"/>
  <c r="AP9" i="24" s="1"/>
  <c r="AQ9" i="24" s="1"/>
  <c r="AR9" i="24" s="1"/>
  <c r="AS9" i="24" s="1"/>
  <c r="AT9" i="24" s="1"/>
  <c r="AU9" i="24" s="1"/>
  <c r="AV9" i="24" s="1"/>
  <c r="AW9" i="24" s="1"/>
  <c r="AX9" i="24" s="1"/>
  <c r="AY9" i="24" s="1"/>
  <c r="AZ9" i="24" s="1"/>
  <c r="BA9" i="24" s="1"/>
  <c r="BB9" i="24" s="1"/>
  <c r="BC9" i="24" s="1"/>
  <c r="BD9" i="24" s="1"/>
  <c r="BE9" i="24" s="1"/>
  <c r="BF9" i="24" s="1"/>
  <c r="BG9" i="24" s="1"/>
  <c r="BH9" i="24" s="1"/>
  <c r="BI9" i="24" s="1"/>
  <c r="BJ9" i="24" s="1"/>
  <c r="BK9" i="24" s="1"/>
  <c r="BL9" i="24" s="1"/>
  <c r="BM9" i="24" s="1"/>
  <c r="BN9" i="24" s="1"/>
  <c r="BO9" i="24" s="1"/>
  <c r="BP9" i="24" s="1"/>
  <c r="BQ9" i="24" s="1"/>
  <c r="BR9" i="24" s="1"/>
  <c r="BS9" i="24" s="1"/>
  <c r="BT9" i="24" s="1"/>
  <c r="BU9" i="24" s="1"/>
  <c r="BV9" i="24" s="1"/>
  <c r="BW9" i="24" s="1"/>
  <c r="BX9" i="24" s="1"/>
  <c r="BY9" i="24" s="1"/>
  <c r="BZ9" i="24" s="1"/>
  <c r="CA9" i="24" s="1"/>
  <c r="CB9" i="24" s="1"/>
  <c r="CC9" i="24" s="1"/>
  <c r="CD9" i="24" s="1"/>
  <c r="CE9" i="24" s="1"/>
  <c r="CF9" i="24" s="1"/>
  <c r="CG9" i="24" s="1"/>
  <c r="CH9" i="24" s="1"/>
  <c r="CI9" i="24" s="1"/>
  <c r="CJ9" i="24" s="1"/>
  <c r="CK9" i="24" s="1"/>
  <c r="CL9" i="24" s="1"/>
  <c r="CM9" i="24" s="1"/>
  <c r="CN9" i="24" s="1"/>
  <c r="CO9" i="24" s="1"/>
  <c r="CP9" i="24" s="1"/>
  <c r="CQ9" i="24" s="1"/>
  <c r="CR9" i="24" s="1"/>
  <c r="CS9" i="24" s="1"/>
  <c r="CT9" i="24" s="1"/>
  <c r="CU9" i="24" s="1"/>
  <c r="CV9" i="24" s="1"/>
  <c r="CW9" i="24" s="1"/>
  <c r="CX9" i="24" s="1"/>
  <c r="CY9" i="24" s="1"/>
  <c r="CZ9" i="24" s="1"/>
  <c r="DA9" i="24" s="1"/>
  <c r="DB9" i="24" s="1"/>
  <c r="DC9" i="24" s="1"/>
  <c r="DD9" i="24" s="1"/>
  <c r="DE9" i="24" s="1"/>
  <c r="DF9" i="24" s="1"/>
  <c r="DG9" i="24" s="1"/>
  <c r="DH9" i="24" s="1"/>
  <c r="DI9" i="24" s="1"/>
  <c r="DJ9" i="24" s="1"/>
  <c r="DK9" i="24" s="1"/>
  <c r="DL9" i="24" s="1"/>
  <c r="DM9" i="24" s="1"/>
  <c r="DN9" i="24" s="1"/>
  <c r="DO9" i="24" s="1"/>
  <c r="DP9" i="24" s="1"/>
  <c r="DQ9" i="24" s="1"/>
  <c r="DR9" i="24" s="1"/>
  <c r="DS9" i="24" s="1"/>
  <c r="DT9" i="24" s="1"/>
  <c r="DU9" i="24" s="1"/>
  <c r="DV9" i="24" s="1"/>
  <c r="DW9" i="24" s="1"/>
  <c r="DX9" i="24" s="1"/>
  <c r="DY9" i="24" s="1"/>
  <c r="DZ9" i="24" s="1"/>
  <c r="G9" i="24"/>
  <c r="F9" i="24"/>
  <c r="AM27" i="24"/>
  <c r="L27" i="24"/>
  <c r="DF27" i="24" l="1"/>
  <c r="E26" i="19" l="1"/>
  <c r="E27" i="19"/>
  <c r="F27" i="19"/>
  <c r="F26" i="19"/>
  <c r="AS27" i="24" l="1"/>
  <c r="AD27" i="24"/>
  <c r="AC27" i="24"/>
  <c r="DN38" i="24"/>
  <c r="DN35" i="24"/>
  <c r="DN19" i="24"/>
  <c r="DN15" i="24"/>
  <c r="DN11" i="24"/>
  <c r="DK38" i="24"/>
  <c r="DK35" i="24"/>
  <c r="DK34" i="24" s="1"/>
  <c r="DK23" i="24" s="1"/>
  <c r="DK19" i="24"/>
  <c r="DK15" i="24"/>
  <c r="DK11" i="24"/>
  <c r="DU38" i="24"/>
  <c r="DU35" i="24"/>
  <c r="DU19" i="24"/>
  <c r="DU15" i="24"/>
  <c r="DU11" i="24"/>
  <c r="DT27" i="24"/>
  <c r="DQ27" i="24"/>
  <c r="DP27" i="24"/>
  <c r="DO27" i="24"/>
  <c r="DM27" i="24"/>
  <c r="DL27" i="24"/>
  <c r="DJ27" i="24"/>
  <c r="DI27" i="24"/>
  <c r="DH27" i="24"/>
  <c r="DE27" i="24"/>
  <c r="DC27" i="24"/>
  <c r="CX27" i="24"/>
  <c r="CW27" i="24"/>
  <c r="CV27" i="24"/>
  <c r="CT27" i="24"/>
  <c r="CM27" i="24"/>
  <c r="CH27" i="24"/>
  <c r="AQ27" i="24"/>
  <c r="T27" i="24"/>
  <c r="F27" i="24"/>
  <c r="E27" i="24"/>
  <c r="DA38" i="24"/>
  <c r="DA35" i="24"/>
  <c r="DA19" i="24"/>
  <c r="DA15" i="24"/>
  <c r="DA11" i="24"/>
  <c r="CZ38" i="24"/>
  <c r="CZ35" i="24"/>
  <c r="CZ19" i="24"/>
  <c r="CZ15" i="24"/>
  <c r="CZ11" i="24"/>
  <c r="CY39" i="24"/>
  <c r="V27" i="24"/>
  <c r="I27" i="24"/>
  <c r="H27" i="24"/>
  <c r="BA27" i="24"/>
  <c r="AV27" i="24"/>
  <c r="AR27" i="24"/>
  <c r="AK27" i="24"/>
  <c r="AG27" i="24"/>
  <c r="AE27" i="24"/>
  <c r="AB27" i="24"/>
  <c r="CF26" i="24"/>
  <c r="BZ26" i="24"/>
  <c r="BX26" i="24"/>
  <c r="CQ24" i="24"/>
  <c r="CR24" i="24"/>
  <c r="C27" i="19"/>
  <c r="C26" i="19"/>
  <c r="C24" i="19"/>
  <c r="DU34" i="24" l="1"/>
  <c r="DU23" i="24" s="1"/>
  <c r="DA34" i="24"/>
  <c r="DA23" i="24" s="1"/>
  <c r="DN34" i="24"/>
  <c r="DN23" i="24" s="1"/>
  <c r="CZ34" i="24"/>
  <c r="CZ23" i="24" s="1"/>
  <c r="G38" i="19" l="1"/>
  <c r="F38" i="19"/>
  <c r="E38" i="19"/>
  <c r="G35" i="19"/>
  <c r="F35" i="19"/>
  <c r="E35" i="19"/>
  <c r="E34" i="19" l="1"/>
  <c r="E23" i="19" s="1"/>
  <c r="F34" i="19"/>
  <c r="F23" i="19" s="1"/>
  <c r="G34" i="19"/>
  <c r="G23" i="19" s="1"/>
  <c r="E11" i="24" l="1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G11" i="24"/>
  <c r="AH11" i="24"/>
  <c r="AI11" i="24"/>
  <c r="AJ11" i="24"/>
  <c r="AK11" i="24"/>
  <c r="AL11" i="24"/>
  <c r="AM11" i="24"/>
  <c r="AN11" i="24"/>
  <c r="AO11" i="24"/>
  <c r="AP11" i="24"/>
  <c r="AQ11" i="24"/>
  <c r="AR11" i="24"/>
  <c r="AS11" i="24"/>
  <c r="AU11" i="24"/>
  <c r="AV11" i="24"/>
  <c r="AW11" i="24"/>
  <c r="AX11" i="24"/>
  <c r="AY11" i="24"/>
  <c r="AZ11" i="24"/>
  <c r="BA11" i="24"/>
  <c r="BB11" i="24"/>
  <c r="BC11" i="24"/>
  <c r="BD11" i="24"/>
  <c r="BE11" i="24"/>
  <c r="BF11" i="24"/>
  <c r="BG11" i="24"/>
  <c r="BH11" i="24"/>
  <c r="BI11" i="24"/>
  <c r="BJ11" i="24"/>
  <c r="BK11" i="24"/>
  <c r="BL11" i="24"/>
  <c r="BN11" i="24"/>
  <c r="BO11" i="24"/>
  <c r="BP11" i="24"/>
  <c r="BQ11" i="24"/>
  <c r="BR11" i="24"/>
  <c r="BS11" i="24"/>
  <c r="BT11" i="24"/>
  <c r="AT11" i="24"/>
  <c r="BU11" i="24"/>
  <c r="BV11" i="24"/>
  <c r="BW11" i="24"/>
  <c r="BX11" i="24"/>
  <c r="BY11" i="24"/>
  <c r="BZ11" i="24"/>
  <c r="CA11" i="24"/>
  <c r="CB11" i="24"/>
  <c r="CC11" i="24"/>
  <c r="CD11" i="24"/>
  <c r="CE11" i="24"/>
  <c r="CF11" i="24"/>
  <c r="CG11" i="24"/>
  <c r="CH11" i="24"/>
  <c r="CI11" i="24"/>
  <c r="CJ11" i="24"/>
  <c r="CK11" i="24"/>
  <c r="CL11" i="24"/>
  <c r="CM11" i="24"/>
  <c r="CN11" i="24"/>
  <c r="CO11" i="24"/>
  <c r="CP11" i="24"/>
  <c r="CQ11" i="24"/>
  <c r="CR11" i="24"/>
  <c r="CS11" i="24"/>
  <c r="CT11" i="24"/>
  <c r="CV11" i="24"/>
  <c r="CW11" i="24"/>
  <c r="CX11" i="24"/>
  <c r="CY11" i="24"/>
  <c r="DB11" i="24"/>
  <c r="DC11" i="24"/>
  <c r="DD11" i="24"/>
  <c r="DE11" i="24"/>
  <c r="DF11" i="24"/>
  <c r="DG11" i="24"/>
  <c r="DH11" i="24"/>
  <c r="DI11" i="24"/>
  <c r="DJ11" i="24"/>
  <c r="BM11" i="24"/>
  <c r="DL11" i="24"/>
  <c r="DM11" i="24"/>
  <c r="DO11" i="24"/>
  <c r="DP11" i="24"/>
  <c r="DQ11" i="24"/>
  <c r="DR11" i="24"/>
  <c r="DS11" i="24"/>
  <c r="DT11" i="24"/>
  <c r="DV11" i="24"/>
  <c r="DW11" i="24"/>
  <c r="DX11" i="24"/>
  <c r="CU11" i="24"/>
  <c r="DY11" i="24"/>
  <c r="DZ11" i="24"/>
  <c r="E15" i="24"/>
  <c r="F15" i="24"/>
  <c r="G15" i="24"/>
  <c r="H15" i="24"/>
  <c r="I15" i="24"/>
  <c r="J15" i="24"/>
  <c r="K15" i="24"/>
  <c r="L15" i="24"/>
  <c r="M15" i="24"/>
  <c r="N15" i="24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AH15" i="24"/>
  <c r="AI15" i="24"/>
  <c r="AJ15" i="24"/>
  <c r="AK15" i="24"/>
  <c r="AL15" i="24"/>
  <c r="AM15" i="24"/>
  <c r="AN15" i="24"/>
  <c r="AO15" i="24"/>
  <c r="AP15" i="24"/>
  <c r="AQ15" i="24"/>
  <c r="AR15" i="24"/>
  <c r="AS15" i="24"/>
  <c r="AU15" i="24"/>
  <c r="AV15" i="24"/>
  <c r="AW15" i="24"/>
  <c r="AX15" i="24"/>
  <c r="AY15" i="24"/>
  <c r="AZ15" i="24"/>
  <c r="BA15" i="24"/>
  <c r="BB15" i="24"/>
  <c r="BC15" i="24"/>
  <c r="BD15" i="24"/>
  <c r="BE15" i="24"/>
  <c r="BF15" i="24"/>
  <c r="BG15" i="24"/>
  <c r="BH15" i="24"/>
  <c r="BI15" i="24"/>
  <c r="BJ15" i="24"/>
  <c r="BK15" i="24"/>
  <c r="BL15" i="24"/>
  <c r="BN15" i="24"/>
  <c r="BO15" i="24"/>
  <c r="BP15" i="24"/>
  <c r="BQ15" i="24"/>
  <c r="BR15" i="24"/>
  <c r="BS15" i="24"/>
  <c r="BT15" i="24"/>
  <c r="AT15" i="24"/>
  <c r="BU15" i="24"/>
  <c r="BV15" i="24"/>
  <c r="BW15" i="24"/>
  <c r="BX15" i="24"/>
  <c r="BY15" i="24"/>
  <c r="BZ15" i="24"/>
  <c r="CA15" i="24"/>
  <c r="CB15" i="24"/>
  <c r="CC15" i="24"/>
  <c r="CD15" i="24"/>
  <c r="CE15" i="24"/>
  <c r="CF15" i="24"/>
  <c r="CG15" i="24"/>
  <c r="CH15" i="24"/>
  <c r="CI15" i="24"/>
  <c r="CJ15" i="24"/>
  <c r="CK15" i="24"/>
  <c r="CL15" i="24"/>
  <c r="CM15" i="24"/>
  <c r="CN15" i="24"/>
  <c r="CO15" i="24"/>
  <c r="CP15" i="24"/>
  <c r="CQ15" i="24"/>
  <c r="CR15" i="24"/>
  <c r="CS15" i="24"/>
  <c r="CT15" i="24"/>
  <c r="CV15" i="24"/>
  <c r="CW15" i="24"/>
  <c r="CX15" i="24"/>
  <c r="CY15" i="24"/>
  <c r="DB15" i="24"/>
  <c r="DC15" i="24"/>
  <c r="DD15" i="24"/>
  <c r="DE15" i="24"/>
  <c r="DF15" i="24"/>
  <c r="DG15" i="24"/>
  <c r="DH15" i="24"/>
  <c r="DI15" i="24"/>
  <c r="DJ15" i="24"/>
  <c r="BM15" i="24"/>
  <c r="DL15" i="24"/>
  <c r="DM15" i="24"/>
  <c r="DO15" i="24"/>
  <c r="DP15" i="24"/>
  <c r="DQ15" i="24"/>
  <c r="DR15" i="24"/>
  <c r="DS15" i="24"/>
  <c r="DT15" i="24"/>
  <c r="DV15" i="24"/>
  <c r="DW15" i="24"/>
  <c r="DX15" i="24"/>
  <c r="CU15" i="24"/>
  <c r="DY15" i="24"/>
  <c r="DZ15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AH19" i="24"/>
  <c r="AI19" i="24"/>
  <c r="AJ19" i="24"/>
  <c r="AK19" i="24"/>
  <c r="AL19" i="24"/>
  <c r="AM19" i="24"/>
  <c r="AN19" i="24"/>
  <c r="AO19" i="24"/>
  <c r="AP19" i="24"/>
  <c r="AQ19" i="24"/>
  <c r="AR19" i="24"/>
  <c r="AS19" i="24"/>
  <c r="AU19" i="24"/>
  <c r="AV19" i="24"/>
  <c r="AW19" i="24"/>
  <c r="AX19" i="24"/>
  <c r="AY19" i="24"/>
  <c r="AZ19" i="24"/>
  <c r="BA19" i="24"/>
  <c r="BB19" i="24"/>
  <c r="BC19" i="24"/>
  <c r="BD19" i="24"/>
  <c r="BE19" i="24"/>
  <c r="BF19" i="24"/>
  <c r="BG19" i="24"/>
  <c r="BH19" i="24"/>
  <c r="BI19" i="24"/>
  <c r="BJ19" i="24"/>
  <c r="BK19" i="24"/>
  <c r="BL19" i="24"/>
  <c r="BN19" i="24"/>
  <c r="BO19" i="24"/>
  <c r="BP19" i="24"/>
  <c r="BQ19" i="24"/>
  <c r="BR19" i="24"/>
  <c r="BS19" i="24"/>
  <c r="BT19" i="24"/>
  <c r="AT19" i="24"/>
  <c r="BU19" i="24"/>
  <c r="BV19" i="24"/>
  <c r="BW19" i="24"/>
  <c r="BX19" i="24"/>
  <c r="BY19" i="24"/>
  <c r="BZ19" i="24"/>
  <c r="CA19" i="24"/>
  <c r="CB19" i="24"/>
  <c r="CC19" i="24"/>
  <c r="CD19" i="24"/>
  <c r="CE19" i="24"/>
  <c r="CF19" i="24"/>
  <c r="CG19" i="24"/>
  <c r="CH19" i="24"/>
  <c r="CI19" i="24"/>
  <c r="CJ19" i="24"/>
  <c r="CK19" i="24"/>
  <c r="CL19" i="24"/>
  <c r="CM19" i="24"/>
  <c r="CN19" i="24"/>
  <c r="CO19" i="24"/>
  <c r="CP19" i="24"/>
  <c r="CQ19" i="24"/>
  <c r="CR19" i="24"/>
  <c r="CS19" i="24"/>
  <c r="CT19" i="24"/>
  <c r="CV19" i="24"/>
  <c r="CW19" i="24"/>
  <c r="CX19" i="24"/>
  <c r="CY19" i="24"/>
  <c r="DB19" i="24"/>
  <c r="DC19" i="24"/>
  <c r="DD19" i="24"/>
  <c r="DE19" i="24"/>
  <c r="DF19" i="24"/>
  <c r="DG19" i="24"/>
  <c r="DH19" i="24"/>
  <c r="DI19" i="24"/>
  <c r="DJ19" i="24"/>
  <c r="BM19" i="24"/>
  <c r="DL19" i="24"/>
  <c r="DM19" i="24"/>
  <c r="DO19" i="24"/>
  <c r="DP19" i="24"/>
  <c r="DQ19" i="24"/>
  <c r="DR19" i="24"/>
  <c r="DS19" i="24"/>
  <c r="DT19" i="24"/>
  <c r="DV19" i="24"/>
  <c r="DW19" i="24"/>
  <c r="DX19" i="24"/>
  <c r="CU19" i="24"/>
  <c r="DY19" i="24"/>
  <c r="DZ19" i="24"/>
  <c r="E35" i="24"/>
  <c r="F35" i="24"/>
  <c r="G35" i="24"/>
  <c r="H35" i="24"/>
  <c r="I35" i="24"/>
  <c r="J35" i="24"/>
  <c r="K35" i="24"/>
  <c r="L35" i="24"/>
  <c r="M35" i="24"/>
  <c r="N35" i="24"/>
  <c r="O35" i="24"/>
  <c r="P35" i="24"/>
  <c r="Q35" i="24"/>
  <c r="R35" i="24"/>
  <c r="S35" i="24"/>
  <c r="T35" i="24"/>
  <c r="U35" i="24"/>
  <c r="V35" i="24"/>
  <c r="W35" i="24"/>
  <c r="X35" i="24"/>
  <c r="Y35" i="24"/>
  <c r="Z35" i="24"/>
  <c r="AA35" i="24"/>
  <c r="AB35" i="24"/>
  <c r="AC35" i="24"/>
  <c r="AD35" i="24"/>
  <c r="AE35" i="24"/>
  <c r="AF35" i="24"/>
  <c r="AG35" i="24"/>
  <c r="AH35" i="24"/>
  <c r="AI35" i="24"/>
  <c r="AJ35" i="24"/>
  <c r="AK35" i="24"/>
  <c r="AL35" i="24"/>
  <c r="AM35" i="24"/>
  <c r="AN35" i="24"/>
  <c r="AO35" i="24"/>
  <c r="AP35" i="24"/>
  <c r="AQ35" i="24"/>
  <c r="AR35" i="24"/>
  <c r="AS35" i="24"/>
  <c r="AU35" i="24"/>
  <c r="AV35" i="24"/>
  <c r="AW35" i="24"/>
  <c r="AX35" i="24"/>
  <c r="AY35" i="24"/>
  <c r="AZ35" i="24"/>
  <c r="BA35" i="24"/>
  <c r="BB35" i="24"/>
  <c r="BC35" i="24"/>
  <c r="BD35" i="24"/>
  <c r="BE35" i="24"/>
  <c r="BF35" i="24"/>
  <c r="BG35" i="24"/>
  <c r="BH35" i="24"/>
  <c r="BI35" i="24"/>
  <c r="BJ35" i="24"/>
  <c r="BK35" i="24"/>
  <c r="BL35" i="24"/>
  <c r="BN35" i="24"/>
  <c r="BO35" i="24"/>
  <c r="BP35" i="24"/>
  <c r="BQ35" i="24"/>
  <c r="BR35" i="24"/>
  <c r="BS35" i="24"/>
  <c r="BT35" i="24"/>
  <c r="AT35" i="24"/>
  <c r="BU35" i="24"/>
  <c r="BV35" i="24"/>
  <c r="BW35" i="24"/>
  <c r="BX35" i="24"/>
  <c r="BY35" i="24"/>
  <c r="BZ35" i="24"/>
  <c r="CA35" i="24"/>
  <c r="CB35" i="24"/>
  <c r="CC35" i="24"/>
  <c r="CD35" i="24"/>
  <c r="CE35" i="24"/>
  <c r="CF35" i="24"/>
  <c r="CG35" i="24"/>
  <c r="CH35" i="24"/>
  <c r="CI35" i="24"/>
  <c r="CJ35" i="24"/>
  <c r="CK35" i="24"/>
  <c r="CL35" i="24"/>
  <c r="CM35" i="24"/>
  <c r="CN35" i="24"/>
  <c r="CO35" i="24"/>
  <c r="CP35" i="24"/>
  <c r="CQ35" i="24"/>
  <c r="CR35" i="24"/>
  <c r="CS35" i="24"/>
  <c r="CT35" i="24"/>
  <c r="CV35" i="24"/>
  <c r="CW35" i="24"/>
  <c r="CX35" i="24"/>
  <c r="CY35" i="24"/>
  <c r="DB35" i="24"/>
  <c r="DC35" i="24"/>
  <c r="DD35" i="24"/>
  <c r="DE35" i="24"/>
  <c r="DF35" i="24"/>
  <c r="DG35" i="24"/>
  <c r="DH35" i="24"/>
  <c r="DI35" i="24"/>
  <c r="DJ35" i="24"/>
  <c r="BM35" i="24"/>
  <c r="DL35" i="24"/>
  <c r="DM35" i="24"/>
  <c r="DO35" i="24"/>
  <c r="DP35" i="24"/>
  <c r="DQ35" i="24"/>
  <c r="DR35" i="24"/>
  <c r="DS35" i="24"/>
  <c r="DT35" i="24"/>
  <c r="DV35" i="24"/>
  <c r="DW35" i="24"/>
  <c r="DX35" i="24"/>
  <c r="CU35" i="24"/>
  <c r="DY35" i="24"/>
  <c r="DZ35" i="24"/>
  <c r="E38" i="24"/>
  <c r="F38" i="24"/>
  <c r="G38" i="24"/>
  <c r="H38" i="24"/>
  <c r="I38" i="24"/>
  <c r="J38" i="24"/>
  <c r="K38" i="24"/>
  <c r="L38" i="24"/>
  <c r="M38" i="24"/>
  <c r="N38" i="24"/>
  <c r="O38" i="24"/>
  <c r="P38" i="24"/>
  <c r="Q38" i="24"/>
  <c r="R38" i="24"/>
  <c r="S38" i="24"/>
  <c r="T38" i="24"/>
  <c r="U38" i="24"/>
  <c r="V38" i="24"/>
  <c r="W38" i="24"/>
  <c r="X38" i="24"/>
  <c r="Y38" i="24"/>
  <c r="Z38" i="24"/>
  <c r="AA38" i="24"/>
  <c r="AB38" i="24"/>
  <c r="AC38" i="24"/>
  <c r="AD38" i="24"/>
  <c r="AE38" i="24"/>
  <c r="AF38" i="24"/>
  <c r="AG38" i="24"/>
  <c r="AH38" i="24"/>
  <c r="AI38" i="24"/>
  <c r="AJ38" i="24"/>
  <c r="AK38" i="24"/>
  <c r="AL38" i="24"/>
  <c r="AM38" i="24"/>
  <c r="AN38" i="24"/>
  <c r="AO38" i="24"/>
  <c r="AP38" i="24"/>
  <c r="AQ38" i="24"/>
  <c r="AR38" i="24"/>
  <c r="AS38" i="24"/>
  <c r="AU38" i="24"/>
  <c r="AV38" i="24"/>
  <c r="AW38" i="24"/>
  <c r="AX38" i="24"/>
  <c r="AY38" i="24"/>
  <c r="AZ38" i="24"/>
  <c r="BA38" i="24"/>
  <c r="BB38" i="24"/>
  <c r="BC38" i="24"/>
  <c r="BD38" i="24"/>
  <c r="BE38" i="24"/>
  <c r="BF38" i="24"/>
  <c r="BG38" i="24"/>
  <c r="BH38" i="24"/>
  <c r="BI38" i="24"/>
  <c r="BJ38" i="24"/>
  <c r="BK38" i="24"/>
  <c r="BL38" i="24"/>
  <c r="BN38" i="24"/>
  <c r="BO38" i="24"/>
  <c r="BP38" i="24"/>
  <c r="BQ38" i="24"/>
  <c r="BR38" i="24"/>
  <c r="BS38" i="24"/>
  <c r="BT38" i="24"/>
  <c r="AT38" i="24"/>
  <c r="BU38" i="24"/>
  <c r="BV38" i="24"/>
  <c r="BW38" i="24"/>
  <c r="BX38" i="24"/>
  <c r="BY38" i="24"/>
  <c r="BZ38" i="24"/>
  <c r="CA38" i="24"/>
  <c r="CB38" i="24"/>
  <c r="CC38" i="24"/>
  <c r="CD38" i="24"/>
  <c r="CE38" i="24"/>
  <c r="CF38" i="24"/>
  <c r="CG38" i="24"/>
  <c r="CH38" i="24"/>
  <c r="CI38" i="24"/>
  <c r="CJ38" i="24"/>
  <c r="CK38" i="24"/>
  <c r="CL38" i="24"/>
  <c r="CM38" i="24"/>
  <c r="CN38" i="24"/>
  <c r="CO38" i="24"/>
  <c r="CP38" i="24"/>
  <c r="CQ38" i="24"/>
  <c r="CR38" i="24"/>
  <c r="CS38" i="24"/>
  <c r="CT38" i="24"/>
  <c r="CV38" i="24"/>
  <c r="CW38" i="24"/>
  <c r="CX38" i="24"/>
  <c r="CY38" i="24"/>
  <c r="DB38" i="24"/>
  <c r="DC38" i="24"/>
  <c r="DD38" i="24"/>
  <c r="DE38" i="24"/>
  <c r="DF38" i="24"/>
  <c r="DG38" i="24"/>
  <c r="DH38" i="24"/>
  <c r="DI38" i="24"/>
  <c r="DJ38" i="24"/>
  <c r="BM38" i="24"/>
  <c r="DL38" i="24"/>
  <c r="DM38" i="24"/>
  <c r="DO38" i="24"/>
  <c r="DP38" i="24"/>
  <c r="DQ38" i="24"/>
  <c r="DR38" i="24"/>
  <c r="DS38" i="24"/>
  <c r="DT38" i="24"/>
  <c r="DV38" i="24"/>
  <c r="DW38" i="24"/>
  <c r="DX38" i="24"/>
  <c r="CU38" i="24"/>
  <c r="DY38" i="24"/>
  <c r="DZ38" i="24"/>
  <c r="D42" i="24"/>
  <c r="D42" i="19" s="1"/>
  <c r="D41" i="24"/>
  <c r="D41" i="19" s="1"/>
  <c r="D40" i="24"/>
  <c r="D40" i="19" s="1"/>
  <c r="D39" i="24"/>
  <c r="D39" i="19" s="1"/>
  <c r="C38" i="24"/>
  <c r="D37" i="24"/>
  <c r="D37" i="19" s="1"/>
  <c r="D36" i="24"/>
  <c r="D36" i="19" s="1"/>
  <c r="C35" i="24"/>
  <c r="C34" i="24" s="1"/>
  <c r="C23" i="24" s="1"/>
  <c r="D33" i="24"/>
  <c r="D33" i="19" s="1"/>
  <c r="D32" i="24"/>
  <c r="D32" i="19" s="1"/>
  <c r="D31" i="24"/>
  <c r="D31" i="19" s="1"/>
  <c r="D30" i="24"/>
  <c r="D30" i="19" s="1"/>
  <c r="D29" i="24"/>
  <c r="D29" i="19" s="1"/>
  <c r="D28" i="24"/>
  <c r="D28" i="19" s="1"/>
  <c r="D27" i="24"/>
  <c r="D27" i="19" s="1"/>
  <c r="D26" i="24"/>
  <c r="D26" i="19" s="1"/>
  <c r="D25" i="24"/>
  <c r="D25" i="19" s="1"/>
  <c r="A25" i="24"/>
  <c r="A26" i="24" s="1"/>
  <c r="A27" i="24" s="1"/>
  <c r="A28" i="24" s="1"/>
  <c r="A29" i="24" s="1"/>
  <c r="A30" i="24" s="1"/>
  <c r="A31" i="24" s="1"/>
  <c r="A32" i="24" s="1"/>
  <c r="A33" i="24" s="1"/>
  <c r="A34" i="24" s="1"/>
  <c r="D24" i="24"/>
  <c r="D24" i="19" s="1"/>
  <c r="D22" i="24"/>
  <c r="D22" i="19" s="1"/>
  <c r="D21" i="24"/>
  <c r="D21" i="19" s="1"/>
  <c r="D20" i="24"/>
  <c r="D20" i="19" s="1"/>
  <c r="C19" i="24"/>
  <c r="D18" i="24"/>
  <c r="D18" i="19" s="1"/>
  <c r="D17" i="24"/>
  <c r="D17" i="19" s="1"/>
  <c r="D16" i="24"/>
  <c r="C15" i="24"/>
  <c r="D14" i="24"/>
  <c r="D14" i="19" s="1"/>
  <c r="D13" i="24"/>
  <c r="D13" i="19" s="1"/>
  <c r="D12" i="24"/>
  <c r="C11" i="24"/>
  <c r="D11" i="24" l="1"/>
  <c r="D11" i="19" s="1"/>
  <c r="D15" i="24"/>
  <c r="D15" i="19" s="1"/>
  <c r="D16" i="19"/>
  <c r="D12" i="19"/>
  <c r="DS34" i="24"/>
  <c r="DS23" i="24" s="1"/>
  <c r="DF34" i="24"/>
  <c r="DF23" i="24" s="1"/>
  <c r="CM34" i="24"/>
  <c r="CM23" i="24" s="1"/>
  <c r="CA34" i="24"/>
  <c r="CA23" i="24" s="1"/>
  <c r="BP34" i="24"/>
  <c r="BP23" i="24" s="1"/>
  <c r="BC34" i="24"/>
  <c r="BC23" i="24" s="1"/>
  <c r="AD34" i="24"/>
  <c r="AD23" i="24" s="1"/>
  <c r="DW34" i="24"/>
  <c r="DW23" i="24" s="1"/>
  <c r="DM34" i="24"/>
  <c r="DM23" i="24" s="1"/>
  <c r="CP34" i="24"/>
  <c r="CP23" i="24" s="1"/>
  <c r="CH34" i="24"/>
  <c r="CH23" i="24" s="1"/>
  <c r="BZ34" i="24"/>
  <c r="BZ23" i="24" s="1"/>
  <c r="BS34" i="24"/>
  <c r="BS23" i="24" s="1"/>
  <c r="BJ34" i="24"/>
  <c r="BJ23" i="24" s="1"/>
  <c r="BB34" i="24"/>
  <c r="BB23" i="24" s="1"/>
  <c r="AS34" i="24"/>
  <c r="AS23" i="24" s="1"/>
  <c r="AK34" i="24"/>
  <c r="AK23" i="24" s="1"/>
  <c r="AC34" i="24"/>
  <c r="AC23" i="24" s="1"/>
  <c r="U34" i="24"/>
  <c r="U23" i="24" s="1"/>
  <c r="Q34" i="24"/>
  <c r="Q23" i="24" s="1"/>
  <c r="I34" i="24"/>
  <c r="I23" i="24" s="1"/>
  <c r="CU34" i="24"/>
  <c r="CU23" i="24" s="1"/>
  <c r="DT34" i="24"/>
  <c r="DT23" i="24" s="1"/>
  <c r="DP34" i="24"/>
  <c r="DP23" i="24" s="1"/>
  <c r="BM34" i="24"/>
  <c r="BM23" i="24" s="1"/>
  <c r="DG34" i="24"/>
  <c r="DG23" i="24" s="1"/>
  <c r="DC34" i="24"/>
  <c r="DC23" i="24" s="1"/>
  <c r="CW34" i="24"/>
  <c r="CW23" i="24" s="1"/>
  <c r="CR34" i="24"/>
  <c r="CR23" i="24" s="1"/>
  <c r="CN34" i="24"/>
  <c r="CN23" i="24" s="1"/>
  <c r="CJ34" i="24"/>
  <c r="CJ23" i="24" s="1"/>
  <c r="CF34" i="24"/>
  <c r="CF23" i="24" s="1"/>
  <c r="CB34" i="24"/>
  <c r="CB23" i="24" s="1"/>
  <c r="BX34" i="24"/>
  <c r="BX23" i="24" s="1"/>
  <c r="AT34" i="24"/>
  <c r="AT23" i="24" s="1"/>
  <c r="BQ34" i="24"/>
  <c r="BQ23" i="24" s="1"/>
  <c r="BL34" i="24"/>
  <c r="BL23" i="24" s="1"/>
  <c r="BH34" i="24"/>
  <c r="BH23" i="24" s="1"/>
  <c r="BD34" i="24"/>
  <c r="BD23" i="24" s="1"/>
  <c r="AZ34" i="24"/>
  <c r="AZ23" i="24" s="1"/>
  <c r="AV34" i="24"/>
  <c r="AV23" i="24" s="1"/>
  <c r="AQ34" i="24"/>
  <c r="AQ23" i="24" s="1"/>
  <c r="AM34" i="24"/>
  <c r="AM23" i="24" s="1"/>
  <c r="AI34" i="24"/>
  <c r="AI23" i="24" s="1"/>
  <c r="AE34" i="24"/>
  <c r="AE23" i="24" s="1"/>
  <c r="AA34" i="24"/>
  <c r="AA23" i="24" s="1"/>
  <c r="W34" i="24"/>
  <c r="W23" i="24" s="1"/>
  <c r="S34" i="24"/>
  <c r="S23" i="24" s="1"/>
  <c r="O34" i="24"/>
  <c r="O23" i="24" s="1"/>
  <c r="K34" i="24"/>
  <c r="K23" i="24" s="1"/>
  <c r="G34" i="24"/>
  <c r="G23" i="24" s="1"/>
  <c r="DY34" i="24"/>
  <c r="DY23" i="24" s="1"/>
  <c r="DV34" i="24"/>
  <c r="DV23" i="24" s="1"/>
  <c r="DQ34" i="24"/>
  <c r="DQ23" i="24" s="1"/>
  <c r="DL34" i="24"/>
  <c r="DL23" i="24" s="1"/>
  <c r="DH34" i="24"/>
  <c r="DH23" i="24" s="1"/>
  <c r="DD34" i="24"/>
  <c r="DD23" i="24" s="1"/>
  <c r="CX34" i="24"/>
  <c r="CX23" i="24" s="1"/>
  <c r="CS34" i="24"/>
  <c r="CS23" i="24" s="1"/>
  <c r="CO34" i="24"/>
  <c r="CO23" i="24" s="1"/>
  <c r="CK34" i="24"/>
  <c r="CK23" i="24" s="1"/>
  <c r="CG34" i="24"/>
  <c r="CG23" i="24" s="1"/>
  <c r="CC34" i="24"/>
  <c r="CC23" i="24" s="1"/>
  <c r="BY34" i="24"/>
  <c r="BY23" i="24" s="1"/>
  <c r="BU34" i="24"/>
  <c r="BU23" i="24" s="1"/>
  <c r="BR34" i="24"/>
  <c r="BR23" i="24" s="1"/>
  <c r="BN34" i="24"/>
  <c r="BN23" i="24" s="1"/>
  <c r="BI34" i="24"/>
  <c r="BI23" i="24" s="1"/>
  <c r="BE34" i="24"/>
  <c r="BE23" i="24" s="1"/>
  <c r="BA34" i="24"/>
  <c r="BA23" i="24" s="1"/>
  <c r="AW34" i="24"/>
  <c r="AW23" i="24" s="1"/>
  <c r="AR34" i="24"/>
  <c r="AR23" i="24" s="1"/>
  <c r="AN34" i="24"/>
  <c r="AN23" i="24" s="1"/>
  <c r="AJ34" i="24"/>
  <c r="AJ23" i="24" s="1"/>
  <c r="AF34" i="24"/>
  <c r="AF23" i="24" s="1"/>
  <c r="AB34" i="24"/>
  <c r="AB23" i="24" s="1"/>
  <c r="X34" i="24"/>
  <c r="X23" i="24" s="1"/>
  <c r="T34" i="24"/>
  <c r="T23" i="24" s="1"/>
  <c r="P34" i="24"/>
  <c r="P23" i="24" s="1"/>
  <c r="L34" i="24"/>
  <c r="L23" i="24" s="1"/>
  <c r="H34" i="24"/>
  <c r="H23" i="24" s="1"/>
  <c r="DO34" i="24"/>
  <c r="DO23" i="24" s="1"/>
  <c r="CV34" i="24"/>
  <c r="CV23" i="24" s="1"/>
  <c r="CI34" i="24"/>
  <c r="CI23" i="24" s="1"/>
  <c r="BW34" i="24"/>
  <c r="BW23" i="24" s="1"/>
  <c r="BK34" i="24"/>
  <c r="BK23" i="24" s="1"/>
  <c r="AY34" i="24"/>
  <c r="AY23" i="24" s="1"/>
  <c r="AU34" i="24"/>
  <c r="AU23" i="24" s="1"/>
  <c r="AP34" i="24"/>
  <c r="AP23" i="24" s="1"/>
  <c r="AH34" i="24"/>
  <c r="AH23" i="24" s="1"/>
  <c r="Z34" i="24"/>
  <c r="Z23" i="24" s="1"/>
  <c r="V34" i="24"/>
  <c r="V23" i="24" s="1"/>
  <c r="R34" i="24"/>
  <c r="R23" i="24" s="1"/>
  <c r="N34" i="24"/>
  <c r="N23" i="24" s="1"/>
  <c r="J34" i="24"/>
  <c r="J23" i="24" s="1"/>
  <c r="F34" i="24"/>
  <c r="F23" i="24" s="1"/>
  <c r="DX34" i="24"/>
  <c r="DX23" i="24" s="1"/>
  <c r="DJ34" i="24"/>
  <c r="DJ23" i="24" s="1"/>
  <c r="DB34" i="24"/>
  <c r="DB23" i="24" s="1"/>
  <c r="CQ34" i="24"/>
  <c r="CQ23" i="24" s="1"/>
  <c r="CE34" i="24"/>
  <c r="CE23" i="24" s="1"/>
  <c r="BT34" i="24"/>
  <c r="BT23" i="24" s="1"/>
  <c r="BG34" i="24"/>
  <c r="BG23" i="24" s="1"/>
  <c r="AL34" i="24"/>
  <c r="AL23" i="24" s="1"/>
  <c r="DZ34" i="24"/>
  <c r="DZ23" i="24" s="1"/>
  <c r="DR34" i="24"/>
  <c r="DR23" i="24" s="1"/>
  <c r="DE34" i="24"/>
  <c r="DE23" i="24" s="1"/>
  <c r="CT34" i="24"/>
  <c r="CT23" i="24" s="1"/>
  <c r="CL34" i="24"/>
  <c r="CL23" i="24" s="1"/>
  <c r="CD34" i="24"/>
  <c r="CD23" i="24" s="1"/>
  <c r="BV34" i="24"/>
  <c r="BV23" i="24" s="1"/>
  <c r="BO34" i="24"/>
  <c r="BO23" i="24" s="1"/>
  <c r="BF34" i="24"/>
  <c r="BF23" i="24" s="1"/>
  <c r="AX34" i="24"/>
  <c r="AX23" i="24" s="1"/>
  <c r="AO34" i="24"/>
  <c r="AO23" i="24" s="1"/>
  <c r="AG34" i="24"/>
  <c r="AG23" i="24" s="1"/>
  <c r="Y34" i="24"/>
  <c r="Y23" i="24" s="1"/>
  <c r="M34" i="24"/>
  <c r="M23" i="24" s="1"/>
  <c r="E34" i="24"/>
  <c r="E23" i="24" s="1"/>
  <c r="DI34" i="24"/>
  <c r="DI23" i="24" s="1"/>
  <c r="CY34" i="24"/>
  <c r="CY23" i="24" s="1"/>
  <c r="D38" i="24"/>
  <c r="D38" i="19" s="1"/>
  <c r="D35" i="24"/>
  <c r="D19" i="24"/>
  <c r="D19" i="19" s="1"/>
  <c r="D34" i="24" l="1"/>
  <c r="D34" i="19" s="1"/>
  <c r="D35" i="19"/>
  <c r="C38" i="19"/>
  <c r="C35" i="19"/>
  <c r="D23" i="24" l="1"/>
  <c r="D23" i="19" s="1"/>
  <c r="C34" i="19"/>
  <c r="C23" i="19" s="1"/>
  <c r="C19" i="19" l="1"/>
  <c r="C15" i="19"/>
  <c r="C11" i="19"/>
  <c r="A25" i="19" l="1"/>
  <c r="A26" i="19" s="1"/>
  <c r="A27" i="19" s="1"/>
  <c r="A28" i="19" s="1"/>
  <c r="A29" i="19" s="1"/>
  <c r="A30" i="19" s="1"/>
  <c r="A31" i="19" s="1"/>
  <c r="A32" i="19" s="1"/>
  <c r="A33" i="19" s="1"/>
  <c r="A34" i="19" s="1"/>
</calcChain>
</file>

<file path=xl/sharedStrings.xml><?xml version="1.0" encoding="utf-8"?>
<sst xmlns="http://schemas.openxmlformats.org/spreadsheetml/2006/main" count="255" uniqueCount="190">
  <si>
    <t>A</t>
  </si>
  <si>
    <t>B</t>
  </si>
  <si>
    <t>Chia ra</t>
  </si>
  <si>
    <t>Viện Pasteur Nha Trang</t>
  </si>
  <si>
    <t>Viện Vệ Sinh Dịch Tễ Tây Nguyên</t>
  </si>
  <si>
    <t>Viện Sức khỏe nghề nghiệp và Môi trường</t>
  </si>
  <si>
    <t>Trường Đại học Y Hà Nội</t>
  </si>
  <si>
    <t>Trường Đại học Dược Hà Nội</t>
  </si>
  <si>
    <t>Trường Đại học Y Dược Thái Bình</t>
  </si>
  <si>
    <t>Trường Đại học Y tế Công Cộng</t>
  </si>
  <si>
    <t>Viện Vệ Sinh Dịch Tễ Trung Ương</t>
  </si>
  <si>
    <t>Viện Pasteur TP.Hồ Chí Minh</t>
  </si>
  <si>
    <t>Viện Kiểm nghiệm thuốc TP.Hồ Chí Minh</t>
  </si>
  <si>
    <t>Viện Dược liệu</t>
  </si>
  <si>
    <t>Viện Dinh dưỡng</t>
  </si>
  <si>
    <t>Viện Chiến lược và chính sách y tế</t>
  </si>
  <si>
    <t>Bệnh viện Bạch Mai</t>
  </si>
  <si>
    <t>Bệnh viện E</t>
  </si>
  <si>
    <t>Bệnh viện K</t>
  </si>
  <si>
    <t>Bệnh viện Chợ Rẫy</t>
  </si>
  <si>
    <t>Viện bỏng Lê Hữu Trác</t>
  </si>
  <si>
    <t>Trường Đại học Y Dược Hải Phòng</t>
  </si>
  <si>
    <t>Trường Đại học Điều Dưỡng Nam Định</t>
  </si>
  <si>
    <t>Cục khoa học công nghệ và đào tạo</t>
  </si>
  <si>
    <t>Cục Quản lý y Dược Cổ Truyền</t>
  </si>
  <si>
    <t>Văn phòng chương trình phát triển sản phẩm vắc xin phòng bệnh cho người</t>
  </si>
  <si>
    <t>Cục quản lý Dược</t>
  </si>
  <si>
    <t>Cục phòng chống HIV/AIDS</t>
  </si>
  <si>
    <t>Cục Quản lý khám chữa bệnh</t>
  </si>
  <si>
    <t>Cục Công nghệ Thông tin</t>
  </si>
  <si>
    <t>Trường Đại học Kỹ thuật y tế Hải Dương</t>
  </si>
  <si>
    <t>Trường Đại học Y Dược Cần Thơ</t>
  </si>
  <si>
    <t>Ban đạo đức y sinh</t>
  </si>
  <si>
    <t>Bệnh viện Phong và Da liễu Trung ương Quỳnh Lập</t>
  </si>
  <si>
    <t>Viện Y học biển</t>
  </si>
  <si>
    <t>Bệnh viện Hữu Nghị</t>
  </si>
  <si>
    <t>Viện Pháp y quốc gia</t>
  </si>
  <si>
    <t>Bệnh viện Thống Nhất</t>
  </si>
  <si>
    <t>Bệnh viện C Đà Nẵng</t>
  </si>
  <si>
    <t>Bệnh viện Răng Hàm Mặt Trung ương TP.Hồ Chí Minh</t>
  </si>
  <si>
    <t>Bệnh viện Việt Nam - Thụy điển Uông Bí</t>
  </si>
  <si>
    <t>Trung tâm điều phối quốc gia về ghép bộ phận cơ thể người</t>
  </si>
  <si>
    <t>Trung tâm pháp y tâm thần Khu vực miền núi Phía Bắc - Phú Thọ</t>
  </si>
  <si>
    <t>Trung tâm pháp y tâm thần Khu vực miền Trung - Thừa thiên huế</t>
  </si>
  <si>
    <t>Trung tâm pháp y tâm thần Khu vực Tây nguyên - Đắc Lắk</t>
  </si>
  <si>
    <t>Trung tâm pháp y tâm thần Khu vực Thành phố Hồ chí Minh</t>
  </si>
  <si>
    <t>Trung tâm pháp y tâm thần Khu vực Tây Nam bộ - Cần thơ</t>
  </si>
  <si>
    <t>Viện Pháp y tâm thần Trung Ương Biên Hòa</t>
  </si>
  <si>
    <t>Viện Vacxin và sinh phẩm y tế</t>
  </si>
  <si>
    <t>Viện Kiểm định quốc gia vacxin và sinh phẩm y tế</t>
  </si>
  <si>
    <t>Trung tâm nghiên cứu sản xuất vacxin và sinh phẩm y tế</t>
  </si>
  <si>
    <t>Dự án chăm sóc sức khỏe nhân dân các tỉnh Tây Nguyên-GĐII</t>
  </si>
  <si>
    <t>BQL dự án phòng chống bệnh truyền nhiễm khu vực sông Mê Kông - Giai đoạn 2</t>
  </si>
  <si>
    <t>Ban quản lí dự án bệnh viện tỉnh, vùng</t>
  </si>
  <si>
    <t>Dự án hỗ trợ y tế vùng Bắc Trung bộ</t>
  </si>
  <si>
    <t>BQLDA Hỗ trợ xử lý chất thải bệnh viện</t>
  </si>
  <si>
    <t>BQL Dự án Hỗ trợ kỹ thuật tăng cường HTYT tuyến tỉnh</t>
  </si>
  <si>
    <t>BQL dự án chương trình phát triển nguồn nhân lực y tế</t>
  </si>
  <si>
    <t>BQL DA CT lồng ghép dinh dưỡng và an ninh lương thực cho trẻ em và nhóm có nguy cơ</t>
  </si>
  <si>
    <t>Ban quản lý dự án VNM8P02</t>
  </si>
  <si>
    <t>BQL DA Hỗ trợ hệ thống y tế - Global Fund</t>
  </si>
  <si>
    <t>BQL DA vì sự sống còn và phát triển của trẻ em 2012 - 2016</t>
  </si>
  <si>
    <t>DA Nâng cao năng lực Quản lý an toàn thực phẩm trong thương mại tiểu vùng sông Mê Công mở rộng</t>
  </si>
  <si>
    <t>Dự án tăng cường năng lực hệ thống y tế cơ sở 1 số tỉnh trọng điểm giai đoạn II</t>
  </si>
  <si>
    <t>Ban quản lý dự án hỗ trợ y tế các tỉnh Đông Bắc Bộ và Đồng Bằng Sông Hồng</t>
  </si>
  <si>
    <t>Ban quản lý dự án hợp tác y tế với WHO</t>
  </si>
  <si>
    <t>Quỹ Phòng, chống tác hại của thuốc lá</t>
  </si>
  <si>
    <t>Ban quản lý dự án VAAC - US.CDC</t>
  </si>
  <si>
    <t>BQL DA giáo dục và đào tạo nhân lực y tế phục vụ cải cách hệ thống y tế</t>
  </si>
  <si>
    <t>BQL Dự án quỹ toàn cầu phòng, chống HIV/AIDS</t>
  </si>
  <si>
    <t>QUYẾT TOÁN THU-CHI NGUỒN NSNN, NGUỒN KHÁC NĂM 2017</t>
  </si>
  <si>
    <t>(Kèm theo quyết định số          /QĐ-BYT ngày     /6/2019 của Bộ Y tế)</t>
  </si>
  <si>
    <t>Số TT</t>
  </si>
  <si>
    <t>Nội dung</t>
  </si>
  <si>
    <t>Số liệu báo cáo quyết toán</t>
  </si>
  <si>
    <t>Số liệu quyết toán được duyệt</t>
  </si>
  <si>
    <t>Trong đó</t>
  </si>
  <si>
    <t>Qũy lương</t>
  </si>
  <si>
    <t>Mua sắm, sửa chữa</t>
  </si>
  <si>
    <t>Trích lập các Qũy</t>
  </si>
  <si>
    <t>Đơn vị: triệu đồng</t>
  </si>
  <si>
    <t xml:space="preserve">        Chương: 1.023</t>
  </si>
  <si>
    <t xml:space="preserve">            BỘ Y TẾ</t>
  </si>
  <si>
    <t>I</t>
  </si>
  <si>
    <t>Quyết toán thu</t>
  </si>
  <si>
    <t>Tổng số thu</t>
  </si>
  <si>
    <t>Số thu phí, lệ phí</t>
  </si>
  <si>
    <t>Thu hoạt động sản xuất, cung ứng dịch vụ</t>
  </si>
  <si>
    <t>Thu sự nghiệp khác</t>
  </si>
  <si>
    <t>Chi từ nguồn thu được để lại</t>
  </si>
  <si>
    <t>Chi từ nguồn thu phí được để lại</t>
  </si>
  <si>
    <t>C</t>
  </si>
  <si>
    <t>Số thu nộp NSNN</t>
  </si>
  <si>
    <t>Số phí, lệ phí nộp NSNN</t>
  </si>
  <si>
    <t>II</t>
  </si>
  <si>
    <t>Quyết toán chi ngân sách nhà nước</t>
  </si>
  <si>
    <t>Chi quản lý hành chính</t>
  </si>
  <si>
    <t>Chi bảo đảm xã hội</t>
  </si>
  <si>
    <t>Chi hoạt động kinh tế</t>
  </si>
  <si>
    <t>Chi sự nghiệp bảo vệ môi trường</t>
  </si>
  <si>
    <t>Chi sự nghiệp văn hóa thông tin</t>
  </si>
  <si>
    <t>Chi nghiên cứu khoa học</t>
  </si>
  <si>
    <t>Chi sự nghiệp giáo dục, đào tạo, dậy nghề</t>
  </si>
  <si>
    <t>Chi sự nghiệp y tế, dân số và gia đình</t>
  </si>
  <si>
    <t>Chi sự nghiệp phát thanh, truyền hình, thông tấn</t>
  </si>
  <si>
    <t>Chi sự nghiệp thể dục thể thao</t>
  </si>
  <si>
    <t>11.1</t>
  </si>
  <si>
    <t>Chi Chương trình mục tiêu</t>
  </si>
  <si>
    <t>Chi Chương trình mục tiêu quốc gia</t>
  </si>
  <si>
    <t>11.2</t>
  </si>
  <si>
    <t xml:space="preserve">Chi Chương trình mục tiêu </t>
  </si>
  <si>
    <t>CTMT Giáo dục nghề nghiệp - Việc làm và ATLĐ</t>
  </si>
  <si>
    <t>a</t>
  </si>
  <si>
    <t>CTMT phát triển Hề thống trợ giúp xã hội</t>
  </si>
  <si>
    <t>b</t>
  </si>
  <si>
    <t>c</t>
  </si>
  <si>
    <t>Chương trình MTQG Xây dựng nông thôn mới giai đoạn 2016-2020</t>
  </si>
  <si>
    <t>CTMT Y tế-Dân số giai đoạn 2016-2020</t>
  </si>
  <si>
    <t>Dạy và học ngoại ngữ trong hệ thống giáo dục quốc dân giai đoạn 2008 - 2020</t>
  </si>
  <si>
    <t>d</t>
  </si>
  <si>
    <t>Viện Vệ Sinh Y tế công cộng TP.Hồ Chí Minh</t>
  </si>
  <si>
    <t>Viện Kiểm nghiệm thuốc Trung Ương</t>
  </si>
  <si>
    <t>Viện Sốt rét kí sinh trùng - côn trùng Trung Ương</t>
  </si>
  <si>
    <t>Viện Sốt rét kí sinh trùng - côn trùng Hồ Chí Minh</t>
  </si>
  <si>
    <t>Viện Sốt rét kí sinh trùng - côn trùng Quy Nhơn</t>
  </si>
  <si>
    <t>Trung tâm truyền thông giáo dục sức khỏe trung ương</t>
  </si>
  <si>
    <t>Tạp chí dược học</t>
  </si>
  <si>
    <t>Tạp chí y học thực hành</t>
  </si>
  <si>
    <t>Viện Kiểm nghiệm vệ sinh an toàn thực phẩm quốc gia</t>
  </si>
  <si>
    <t>Bệnh viện Hữu Nghị Việt Đức</t>
  </si>
  <si>
    <t>Bệnh viện Nhi trung ương</t>
  </si>
  <si>
    <t>Viện huyết học truyền máu trung ương</t>
  </si>
  <si>
    <t>Bệnh viện Da liễu trung ương</t>
  </si>
  <si>
    <t>Bệnh viện lão khoa trung ương</t>
  </si>
  <si>
    <t>Bệnh viện bệnh nhiệt đới trung ương</t>
  </si>
  <si>
    <t>Bệnh viện Đa khoa trung ương Thái Nguyên</t>
  </si>
  <si>
    <t>Bệnh viện E - Trung tâm Tim mạch trực thuộc bệnh viện E</t>
  </si>
  <si>
    <t>Bệnh viện phổi trung ương</t>
  </si>
  <si>
    <t>Bệnh viện phụ sản trung ương</t>
  </si>
  <si>
    <t>Bệnh viện Tai - Mũi - Họng trung ương</t>
  </si>
  <si>
    <t>Bệnh viện Đa khoa trung ương Huế</t>
  </si>
  <si>
    <t>Bệnh viện Tâm thần trung ương II</t>
  </si>
  <si>
    <t>Bệnh viện Phong và Da liễu Quy Hòa</t>
  </si>
  <si>
    <t>Bệnh viện Đa Khoa Trung Ương Quảng Nam</t>
  </si>
  <si>
    <t>Bệnh viện Đa Khoa Trung Ương Cần Thơ</t>
  </si>
  <si>
    <t>Bệnh viện mắt Trung Ương</t>
  </si>
  <si>
    <t>Bệnh viện Nội tiết Trung Ương</t>
  </si>
  <si>
    <t>Bệnh viện tâm thần Trung Ương I</t>
  </si>
  <si>
    <t>Bệnh viện 71 Trung Ương</t>
  </si>
  <si>
    <t>Bệnh viện 74 Trung Ương</t>
  </si>
  <si>
    <t>Bệnh viện Răng hàm mặt Trung ương Hà nội</t>
  </si>
  <si>
    <t>Bệnh viện y học Cổ truyền Trung Ương</t>
  </si>
  <si>
    <t>Bệnh viện Châm cứu Trung Ương</t>
  </si>
  <si>
    <t>Bệnh viện Điều dưỡng và PHCN Trung Ương</t>
  </si>
  <si>
    <t>Bệnh viện Việt Nam - Cuba Đồng Hới</t>
  </si>
  <si>
    <t>Viện Giám định pháp y tâm thần Trung Ương</t>
  </si>
  <si>
    <t>Bệnh viện Đa khoa Trung ương Huế - Cơ sở II</t>
  </si>
  <si>
    <t>Trường Cao đẳng nghề kỹ thuật thiết bị y tế</t>
  </si>
  <si>
    <t>Trường Cao đẳng dược trung ương Hải Dương</t>
  </si>
  <si>
    <t>Trường Đại học Kỹ thuật Y Dược Đà nẵng</t>
  </si>
  <si>
    <t>Học viện y dược học cổ truyền Việt Nam</t>
  </si>
  <si>
    <t>Trường Đại học Y Dược TP.Hồ Chí Minh</t>
  </si>
  <si>
    <t>Văn Phòng Bộ</t>
  </si>
  <si>
    <t>Cục an toàn thực phẩm</t>
  </si>
  <si>
    <t>Cục y tế dự phòng</t>
  </si>
  <si>
    <t>Cục quản lý môi trường y tế</t>
  </si>
  <si>
    <t>Viện trang thiết bị và công trình y tế</t>
  </si>
  <si>
    <t>Báo sức khỏe và đời sống</t>
  </si>
  <si>
    <t>Ban quản lý Dự án IECD - mã 3027586</t>
  </si>
  <si>
    <t>Ban Quản lý Dự án VNM 9P01</t>
  </si>
  <si>
    <t>Dự án An ninh Y tế khu vực tiểu vùng mê công mở rộng</t>
  </si>
  <si>
    <t>Trung tâm mua sắm tập trung quốc gia</t>
  </si>
  <si>
    <t>BQL DA Thành phần vệ sinh nông thôn và thay đổi hành vi về vệ sinh</t>
  </si>
  <si>
    <t>Tổng cục Dân số-Kế hoạch hóa gia đình</t>
  </si>
  <si>
    <t>Biểu số 5</t>
  </si>
  <si>
    <t>BQL Dự án quỹ toàn cầu phòng, chống Lao</t>
  </si>
  <si>
    <t>Công ty vắc xin và sinh phẩm số 1</t>
  </si>
  <si>
    <t>BQL DA Cải thiện tình trạng dinh dưỡng cho phụ nữ mang thai và bà mẹ cho con bú tại Việt Nam</t>
  </si>
  <si>
    <t>Dự án nâng cao năng lực phòng chống HIV/AIDS trong thương mại tiểu vùng Mê Công mở rộng</t>
  </si>
  <si>
    <t>Dự án hỗ trợ hoạt động của ban điều phối quốc gia quỹ toàn cầu phòng chống HIV\AIDS lao và sốt rét</t>
  </si>
  <si>
    <t>CTMT đảm bảo trật tự ATGT, phòng cháy, chữa cháy, phòng chống tội phạm ma tuý</t>
  </si>
  <si>
    <t>Biểu số 4</t>
  </si>
  <si>
    <t xml:space="preserve">1. Cục Quản lý Khám, chữa bệnh: 02 gói </t>
  </si>
  <si>
    <t xml:space="preserve">2. Vụ Sức khỏe bà mẹ trẻ em: 04 gói </t>
  </si>
  <si>
    <t xml:space="preserve">3. Cục Quản lý môi trường y tế: 03 gói </t>
  </si>
  <si>
    <t xml:space="preserve">4. Tổng Cục dân số-KHHGĐ: 02 gói </t>
  </si>
  <si>
    <t xml:space="preserve">5. Cục An toàn thực phẩm: 01 gói </t>
  </si>
  <si>
    <t xml:space="preserve">6. Cục Quản lý Y Dược cổ truyền: 01 gói </t>
  </si>
  <si>
    <t xml:space="preserve">7. Vụ Truyền thông TĐKT, Trung tâm Truyền thông GDSK TW: 01 gói </t>
  </si>
  <si>
    <t>8. Cục Y tế dự phòng: 07 gói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</si>
</sst>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name val="Calibri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Calibri"/>
    </font>
    <font>
      <sz val="14"/>
      <name val="Times New Roman"/>
      <family val="1"/>
    </font>
    <font>
      <i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0" fontId="4" fillId="0" borderId="6" xfId="0" applyFont="1" applyFill="1" applyBorder="1" applyAlignment="1">
      <alignment horizontal="right"/>
    </xf>
    <xf numFmtId="0" fontId="4" fillId="0" borderId="6" xfId="0" applyFont="1" applyFill="1" applyBorder="1"/>
    <xf numFmtId="164" fontId="4" fillId="0" borderId="6" xfId="1" applyNumberFormat="1" applyFont="1" applyFill="1" applyBorder="1"/>
    <xf numFmtId="0" fontId="4" fillId="0" borderId="7" xfId="0" applyFont="1" applyFill="1" applyBorder="1" applyAlignment="1">
      <alignment horizontal="right"/>
    </xf>
    <xf numFmtId="0" fontId="4" fillId="0" borderId="7" xfId="0" applyFont="1" applyFill="1" applyBorder="1"/>
    <xf numFmtId="164" fontId="4" fillId="0" borderId="7" xfId="1" applyNumberFormat="1" applyFont="1" applyFill="1" applyBorder="1"/>
    <xf numFmtId="0" fontId="3" fillId="0" borderId="7" xfId="0" applyFont="1" applyFill="1" applyBorder="1" applyAlignment="1">
      <alignment horizontal="right"/>
    </xf>
    <xf numFmtId="0" fontId="3" fillId="0" borderId="7" xfId="0" applyFont="1" applyFill="1" applyBorder="1"/>
    <xf numFmtId="164" fontId="3" fillId="0" borderId="7" xfId="1" applyNumberFormat="1" applyFont="1" applyFill="1" applyBorder="1"/>
    <xf numFmtId="0" fontId="3" fillId="0" borderId="8" xfId="0" applyFont="1" applyFill="1" applyBorder="1" applyAlignment="1">
      <alignment horizontal="right"/>
    </xf>
    <xf numFmtId="164" fontId="3" fillId="0" borderId="8" xfId="1" applyNumberFormat="1" applyFont="1" applyFill="1" applyBorder="1"/>
    <xf numFmtId="0" fontId="4" fillId="0" borderId="2" xfId="0" applyFont="1" applyFill="1" applyBorder="1"/>
    <xf numFmtId="0" fontId="4" fillId="0" borderId="5" xfId="0" applyFont="1" applyFill="1" applyBorder="1"/>
    <xf numFmtId="0" fontId="3" fillId="0" borderId="8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0" fillId="2" borderId="0" xfId="0" applyFill="1"/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0" xfId="0" applyNumberFormat="1" applyFont="1" applyFill="1"/>
    <xf numFmtId="164" fontId="3" fillId="0" borderId="7" xfId="1" applyNumberFormat="1" applyFont="1" applyFill="1" applyBorder="1" applyAlignment="1">
      <alignment horizontal="right"/>
    </xf>
    <xf numFmtId="164" fontId="3" fillId="0" borderId="0" xfId="1" applyNumberFormat="1" applyFont="1" applyFill="1"/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</xdr:row>
      <xdr:rowOff>228600</xdr:rowOff>
    </xdr:from>
    <xdr:to>
      <xdr:col>1</xdr:col>
      <xdr:colOff>1019175</xdr:colOff>
      <xdr:row>1</xdr:row>
      <xdr:rowOff>228601</xdr:rowOff>
    </xdr:to>
    <xdr:cxnSp macro="">
      <xdr:nvCxnSpPr>
        <xdr:cNvPr id="1025" name="AutoShape 1"/>
        <xdr:cNvCxnSpPr>
          <a:cxnSpLocks noChangeShapeType="1"/>
        </xdr:cNvCxnSpPr>
      </xdr:nvCxnSpPr>
      <xdr:spPr bwMode="auto">
        <a:xfrm flipV="1">
          <a:off x="552450" y="466725"/>
          <a:ext cx="781050" cy="1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1485900</xdr:colOff>
      <xdr:row>5</xdr:row>
      <xdr:rowOff>19050</xdr:rowOff>
    </xdr:from>
    <xdr:to>
      <xdr:col>4</xdr:col>
      <xdr:colOff>771525</xdr:colOff>
      <xdr:row>5</xdr:row>
      <xdr:rowOff>19052</xdr:rowOff>
    </xdr:to>
    <xdr:cxnSp macro="">
      <xdr:nvCxnSpPr>
        <xdr:cNvPr id="7" name="AutoShape 1"/>
        <xdr:cNvCxnSpPr>
          <a:cxnSpLocks noChangeShapeType="1"/>
        </xdr:cNvCxnSpPr>
      </xdr:nvCxnSpPr>
      <xdr:spPr bwMode="auto">
        <a:xfrm flipV="1">
          <a:off x="1800225" y="1304925"/>
          <a:ext cx="3667125" cy="2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</xdr:row>
      <xdr:rowOff>0</xdr:rowOff>
    </xdr:from>
    <xdr:to>
      <xdr:col>1</xdr:col>
      <xdr:colOff>933450</xdr:colOff>
      <xdr:row>2</xdr:row>
      <xdr:rowOff>1</xdr:rowOff>
    </xdr:to>
    <xdr:cxnSp macro="">
      <xdr:nvCxnSpPr>
        <xdr:cNvPr id="2" name="AutoShape 1"/>
        <xdr:cNvCxnSpPr>
          <a:cxnSpLocks noChangeShapeType="1"/>
        </xdr:cNvCxnSpPr>
      </xdr:nvCxnSpPr>
      <xdr:spPr bwMode="auto">
        <a:xfrm flipV="1">
          <a:off x="561975" y="476250"/>
          <a:ext cx="781050" cy="1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1200150</xdr:colOff>
      <xdr:row>5</xdr:row>
      <xdr:rowOff>28575</xdr:rowOff>
    </xdr:from>
    <xdr:to>
      <xdr:col>5</xdr:col>
      <xdr:colOff>1228725</xdr:colOff>
      <xdr:row>5</xdr:row>
      <xdr:rowOff>28577</xdr:rowOff>
    </xdr:to>
    <xdr:cxnSp macro="">
      <xdr:nvCxnSpPr>
        <xdr:cNvPr id="3" name="AutoShape 1"/>
        <xdr:cNvCxnSpPr>
          <a:cxnSpLocks noChangeShapeType="1"/>
        </xdr:cNvCxnSpPr>
      </xdr:nvCxnSpPr>
      <xdr:spPr bwMode="auto">
        <a:xfrm flipV="1">
          <a:off x="1609725" y="1314450"/>
          <a:ext cx="4314825" cy="2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pane xSplit="4" ySplit="11" topLeftCell="E21" activePane="bottomRight" state="frozen"/>
      <selection pane="topRight" activeCell="H1" sqref="H1"/>
      <selection pane="bottomLeft" activeCell="A11" sqref="A11"/>
      <selection pane="bottomRight" activeCell="J5" sqref="J5"/>
    </sheetView>
  </sheetViews>
  <sheetFormatPr defaultRowHeight="12.75"/>
  <cols>
    <col min="1" max="1" width="4.7109375" style="1" customWidth="1"/>
    <col min="2" max="2" width="39.42578125" style="1" customWidth="1"/>
    <col min="3" max="3" width="12.85546875" style="1" customWidth="1"/>
    <col min="4" max="4" width="13.42578125" style="1" customWidth="1"/>
    <col min="5" max="5" width="12" style="1" customWidth="1"/>
    <col min="6" max="6" width="12.5703125" style="1" customWidth="1"/>
    <col min="7" max="7" width="11.85546875" style="1" customWidth="1"/>
    <col min="8" max="8" width="10.140625" style="1" bestFit="1" customWidth="1"/>
    <col min="9" max="10" width="9.140625" style="1"/>
    <col min="11" max="11" width="10.140625" style="1" bestFit="1" customWidth="1"/>
    <col min="12" max="16384" width="9.140625" style="1"/>
  </cols>
  <sheetData>
    <row r="1" spans="1:7" s="2" customFormat="1" ht="18.75">
      <c r="G1" s="3" t="s">
        <v>181</v>
      </c>
    </row>
    <row r="2" spans="1:7" s="2" customFormat="1" ht="18.75">
      <c r="A2" s="24" t="s">
        <v>82</v>
      </c>
      <c r="B2" s="24"/>
    </row>
    <row r="3" spans="1:7" s="2" customFormat="1" ht="18.75">
      <c r="A3" s="24" t="s">
        <v>81</v>
      </c>
      <c r="B3" s="24"/>
    </row>
    <row r="4" spans="1:7" s="2" customFormat="1" ht="23.25" customHeight="1">
      <c r="A4" s="27" t="s">
        <v>70</v>
      </c>
      <c r="B4" s="27"/>
      <c r="C4" s="27"/>
      <c r="D4" s="27"/>
      <c r="E4" s="27"/>
      <c r="F4" s="27"/>
      <c r="G4" s="27"/>
    </row>
    <row r="5" spans="1:7" s="2" customFormat="1" ht="21.75" customHeight="1">
      <c r="A5" s="28" t="s">
        <v>71</v>
      </c>
      <c r="B5" s="28"/>
      <c r="C5" s="28"/>
      <c r="D5" s="28"/>
      <c r="E5" s="28"/>
      <c r="F5" s="28"/>
      <c r="G5" s="28"/>
    </row>
    <row r="6" spans="1:7" s="5" customFormat="1" ht="22.5" customHeight="1">
      <c r="G6" s="4" t="s">
        <v>80</v>
      </c>
    </row>
    <row r="7" spans="1:7" s="6" customFormat="1" ht="16.5" customHeight="1">
      <c r="A7" s="32" t="s">
        <v>72</v>
      </c>
      <c r="B7" s="32" t="s">
        <v>73</v>
      </c>
      <c r="C7" s="32" t="s">
        <v>74</v>
      </c>
      <c r="D7" s="25" t="s">
        <v>75</v>
      </c>
      <c r="E7" s="29" t="s">
        <v>76</v>
      </c>
      <c r="F7" s="30"/>
      <c r="G7" s="31"/>
    </row>
    <row r="8" spans="1:7" s="6" customFormat="1" ht="69.75" customHeight="1">
      <c r="A8" s="26"/>
      <c r="B8" s="26"/>
      <c r="C8" s="26"/>
      <c r="D8" s="26"/>
      <c r="E8" s="23" t="s">
        <v>77</v>
      </c>
      <c r="F8" s="23" t="s">
        <v>78</v>
      </c>
      <c r="G8" s="23" t="s">
        <v>79</v>
      </c>
    </row>
    <row r="9" spans="1:7" s="5" customFormat="1" ht="15.75">
      <c r="A9" s="37" t="s">
        <v>0</v>
      </c>
      <c r="B9" s="37" t="s">
        <v>1</v>
      </c>
      <c r="C9" s="37">
        <v>1</v>
      </c>
      <c r="D9" s="37">
        <f>+C9+1</f>
        <v>2</v>
      </c>
      <c r="E9" s="37">
        <f t="shared" ref="E9:G9" si="0">+D9+1</f>
        <v>3</v>
      </c>
      <c r="F9" s="37">
        <f t="shared" si="0"/>
        <v>4</v>
      </c>
      <c r="G9" s="37">
        <f t="shared" si="0"/>
        <v>5</v>
      </c>
    </row>
    <row r="10" spans="1:7" s="6" customFormat="1" ht="15.75">
      <c r="A10" s="7" t="s">
        <v>83</v>
      </c>
      <c r="B10" s="8" t="s">
        <v>84</v>
      </c>
      <c r="C10" s="9"/>
      <c r="D10" s="9"/>
      <c r="E10" s="9"/>
      <c r="F10" s="9"/>
      <c r="G10" s="9"/>
    </row>
    <row r="11" spans="1:7" s="6" customFormat="1" ht="15.75">
      <c r="A11" s="10" t="s">
        <v>0</v>
      </c>
      <c r="B11" s="11" t="s">
        <v>85</v>
      </c>
      <c r="C11" s="12">
        <f>SUM(C12:C14)</f>
        <v>41916871.144757003</v>
      </c>
      <c r="D11" s="12">
        <f>+'Bieu 05'!D11</f>
        <v>42105386.717931345</v>
      </c>
      <c r="E11" s="12"/>
      <c r="F11" s="12"/>
      <c r="G11" s="12"/>
    </row>
    <row r="12" spans="1:7" s="5" customFormat="1" ht="15.75">
      <c r="A12" s="13">
        <v>1</v>
      </c>
      <c r="B12" s="14" t="s">
        <v>86</v>
      </c>
      <c r="C12" s="15">
        <v>785197.89443900005</v>
      </c>
      <c r="D12" s="15">
        <f>+'Bieu 05'!D12</f>
        <v>876381.89511399996</v>
      </c>
      <c r="E12" s="15"/>
      <c r="F12" s="15"/>
      <c r="G12" s="15"/>
    </row>
    <row r="13" spans="1:7" s="5" customFormat="1" ht="15.75">
      <c r="A13" s="13">
        <v>2</v>
      </c>
      <c r="B13" s="14" t="s">
        <v>87</v>
      </c>
      <c r="C13" s="15">
        <v>13101819.540817</v>
      </c>
      <c r="D13" s="15">
        <f>+'Bieu 05'!D13</f>
        <v>13279964.562868347</v>
      </c>
      <c r="E13" s="15"/>
      <c r="F13" s="15"/>
      <c r="G13" s="15"/>
    </row>
    <row r="14" spans="1:7" s="5" customFormat="1" ht="15.75">
      <c r="A14" s="13">
        <v>3</v>
      </c>
      <c r="B14" s="14" t="s">
        <v>88</v>
      </c>
      <c r="C14" s="15">
        <v>28029853.709500998</v>
      </c>
      <c r="D14" s="15">
        <f>+'Bieu 05'!D14</f>
        <v>27949040.259949002</v>
      </c>
      <c r="E14" s="15"/>
      <c r="F14" s="15"/>
      <c r="G14" s="15"/>
    </row>
    <row r="15" spans="1:7" s="6" customFormat="1" ht="15.75">
      <c r="A15" s="10" t="s">
        <v>1</v>
      </c>
      <c r="B15" s="11" t="s">
        <v>89</v>
      </c>
      <c r="C15" s="12">
        <f>SUM(C16:C18)</f>
        <v>12481209.380545001</v>
      </c>
      <c r="D15" s="12">
        <f>+'Bieu 05'!D15</f>
        <v>12401460.732354999</v>
      </c>
      <c r="E15" s="12"/>
      <c r="F15" s="12"/>
      <c r="G15" s="12"/>
    </row>
    <row r="16" spans="1:7" s="5" customFormat="1" ht="15.75">
      <c r="A16" s="13">
        <v>1</v>
      </c>
      <c r="B16" s="14" t="s">
        <v>90</v>
      </c>
      <c r="C16" s="15">
        <v>289880.18427999999</v>
      </c>
      <c r="D16" s="15">
        <f>+'Bieu 05'!D16</f>
        <v>240866.270601</v>
      </c>
      <c r="E16" s="15"/>
      <c r="F16" s="15"/>
      <c r="G16" s="15"/>
    </row>
    <row r="17" spans="1:10" s="5" customFormat="1" ht="15.75">
      <c r="A17" s="13">
        <v>2</v>
      </c>
      <c r="B17" s="14" t="s">
        <v>87</v>
      </c>
      <c r="C17" s="15">
        <v>11173688.114109</v>
      </c>
      <c r="D17" s="15">
        <f>+'Bieu 05'!D17</f>
        <v>11141769.389294999</v>
      </c>
      <c r="E17" s="15"/>
      <c r="F17" s="15"/>
      <c r="G17" s="15"/>
    </row>
    <row r="18" spans="1:10" s="5" customFormat="1" ht="15.75">
      <c r="A18" s="13">
        <v>3</v>
      </c>
      <c r="B18" s="14" t="s">
        <v>88</v>
      </c>
      <c r="C18" s="15">
        <v>1017641.082156</v>
      </c>
      <c r="D18" s="15">
        <f>+'Bieu 05'!D18</f>
        <v>1018825.072459</v>
      </c>
      <c r="E18" s="15"/>
      <c r="F18" s="15"/>
      <c r="G18" s="15"/>
    </row>
    <row r="19" spans="1:10" s="6" customFormat="1" ht="15.75">
      <c r="A19" s="10" t="s">
        <v>91</v>
      </c>
      <c r="B19" s="11" t="s">
        <v>92</v>
      </c>
      <c r="C19" s="12">
        <f>SUM(C20:C22)</f>
        <v>347428.93225299998</v>
      </c>
      <c r="D19" s="12">
        <f>+'Bieu 05'!D19</f>
        <v>366294.53451403289</v>
      </c>
      <c r="E19" s="12"/>
      <c r="F19" s="12"/>
      <c r="G19" s="12"/>
    </row>
    <row r="20" spans="1:10" s="5" customFormat="1" ht="15.75">
      <c r="A20" s="13">
        <v>1</v>
      </c>
      <c r="B20" s="14" t="s">
        <v>93</v>
      </c>
      <c r="C20" s="15">
        <v>46059.78961</v>
      </c>
      <c r="D20" s="15">
        <f>+'Bieu 05'!D20</f>
        <v>45317.429599000003</v>
      </c>
      <c r="E20" s="15"/>
      <c r="F20" s="15"/>
      <c r="G20" s="15"/>
    </row>
    <row r="21" spans="1:10" s="5" customFormat="1" ht="15.75">
      <c r="A21" s="13">
        <v>2</v>
      </c>
      <c r="B21" s="14" t="s">
        <v>87</v>
      </c>
      <c r="C21" s="15">
        <v>299398.59086200001</v>
      </c>
      <c r="D21" s="15">
        <f>+'Bieu 05'!D21</f>
        <v>319008.55313403287</v>
      </c>
      <c r="E21" s="15"/>
      <c r="F21" s="15"/>
      <c r="G21" s="15"/>
    </row>
    <row r="22" spans="1:10" s="5" customFormat="1" ht="15.75">
      <c r="A22" s="13">
        <v>3</v>
      </c>
      <c r="B22" s="14" t="s">
        <v>88</v>
      </c>
      <c r="C22" s="15">
        <v>1970.5517809999999</v>
      </c>
      <c r="D22" s="15">
        <f>+'Bieu 05'!D22</f>
        <v>1968.5517809999999</v>
      </c>
      <c r="E22" s="15"/>
      <c r="F22" s="15"/>
      <c r="G22" s="15"/>
    </row>
    <row r="23" spans="1:10" s="6" customFormat="1" ht="15.75">
      <c r="A23" s="10" t="s">
        <v>94</v>
      </c>
      <c r="B23" s="11" t="s">
        <v>95</v>
      </c>
      <c r="C23" s="12">
        <f>+C24+C25+C26+C27+C28+C29+C30+C31+C32+C33+C34</f>
        <v>35220483.713646993</v>
      </c>
      <c r="D23" s="12">
        <f>+'Bieu 05'!D23</f>
        <v>34997311.815118998</v>
      </c>
      <c r="E23" s="12">
        <f t="shared" ref="E23:G23" si="1">+E24+E25+E26+E27+E28+E29+E30+E31+E32+E33+E34</f>
        <v>4298610.6311090002</v>
      </c>
      <c r="F23" s="12">
        <f t="shared" si="1"/>
        <v>2001314.8250520001</v>
      </c>
      <c r="G23" s="12">
        <f t="shared" si="1"/>
        <v>4146529.7044599997</v>
      </c>
      <c r="J23" s="33"/>
    </row>
    <row r="24" spans="1:10" s="5" customFormat="1" ht="15.75">
      <c r="A24" s="13">
        <v>1</v>
      </c>
      <c r="B24" s="14" t="s">
        <v>96</v>
      </c>
      <c r="C24" s="15">
        <f>219086.879978+2222</f>
        <v>221308.87997800001</v>
      </c>
      <c r="D24" s="15">
        <f>+'Bieu 05'!D24</f>
        <v>221307.87997800001</v>
      </c>
      <c r="E24" s="15">
        <v>90104</v>
      </c>
      <c r="F24" s="15">
        <v>14165</v>
      </c>
      <c r="G24" s="15"/>
    </row>
    <row r="25" spans="1:10" s="5" customFormat="1" ht="15.75">
      <c r="A25" s="13">
        <f>+A24+1</f>
        <v>2</v>
      </c>
      <c r="B25" s="14" t="s">
        <v>101</v>
      </c>
      <c r="C25" s="15">
        <v>86831.192974000005</v>
      </c>
      <c r="D25" s="15">
        <f>+'Bieu 05'!D25</f>
        <v>86831.192974000005</v>
      </c>
      <c r="E25" s="15"/>
      <c r="F25" s="15">
        <v>48020</v>
      </c>
      <c r="G25" s="15"/>
    </row>
    <row r="26" spans="1:10" s="5" customFormat="1" ht="15.75">
      <c r="A26" s="13">
        <f t="shared" ref="A26:A34" si="2">+A25+1</f>
        <v>3</v>
      </c>
      <c r="B26" s="14" t="s">
        <v>102</v>
      </c>
      <c r="C26" s="15">
        <f>2257808.915846+64691</f>
        <v>2322499.915846</v>
      </c>
      <c r="D26" s="15">
        <f>+'Bieu 05'!D26</f>
        <v>2322279.5208459999</v>
      </c>
      <c r="E26" s="15">
        <f>3354+562037.303887</f>
        <v>565391.30388699996</v>
      </c>
      <c r="F26" s="15">
        <f>2634+227780.596141</f>
        <v>230414.59614099999</v>
      </c>
      <c r="G26" s="15">
        <v>572060.37613800005</v>
      </c>
    </row>
    <row r="27" spans="1:10" s="5" customFormat="1" ht="15.75">
      <c r="A27" s="13">
        <f t="shared" si="2"/>
        <v>4</v>
      </c>
      <c r="B27" s="14" t="s">
        <v>103</v>
      </c>
      <c r="C27" s="15">
        <f>29400373.179203+2384823</f>
        <v>31785196.179203</v>
      </c>
      <c r="D27" s="15">
        <f>+'Bieu 05'!D27</f>
        <v>31169869.875675008</v>
      </c>
      <c r="E27" s="15">
        <f>6474+63495+3573146.327222</f>
        <v>3643115.3272219999</v>
      </c>
      <c r="F27" s="15">
        <f>4276+1571157.228911+122046</f>
        <v>1697479.2289110001</v>
      </c>
      <c r="G27" s="15">
        <v>3574469.3283219999</v>
      </c>
    </row>
    <row r="28" spans="1:10" s="5" customFormat="1" ht="15.75">
      <c r="A28" s="13">
        <f t="shared" si="2"/>
        <v>5</v>
      </c>
      <c r="B28" s="14" t="s">
        <v>97</v>
      </c>
      <c r="C28" s="15">
        <v>400</v>
      </c>
      <c r="D28" s="15">
        <f>+'Bieu 05'!D28</f>
        <v>400</v>
      </c>
      <c r="E28" s="15"/>
      <c r="F28" s="15"/>
      <c r="G28" s="15"/>
    </row>
    <row r="29" spans="1:10" s="5" customFormat="1" ht="15.75">
      <c r="A29" s="13">
        <f t="shared" si="2"/>
        <v>6</v>
      </c>
      <c r="B29" s="14" t="s">
        <v>98</v>
      </c>
      <c r="C29" s="15">
        <v>0</v>
      </c>
      <c r="D29" s="15">
        <f>+'Bieu 05'!D29</f>
        <v>0</v>
      </c>
      <c r="E29" s="15"/>
      <c r="F29" s="15"/>
      <c r="G29" s="15"/>
    </row>
    <row r="30" spans="1:10" s="5" customFormat="1" ht="15.75">
      <c r="A30" s="13">
        <f t="shared" si="2"/>
        <v>7</v>
      </c>
      <c r="B30" s="14" t="s">
        <v>99</v>
      </c>
      <c r="C30" s="15">
        <v>12654.307000000001</v>
      </c>
      <c r="D30" s="15">
        <f>+'Bieu 05'!D30</f>
        <v>12654.307000000001</v>
      </c>
      <c r="E30" s="15"/>
      <c r="F30" s="15">
        <v>80</v>
      </c>
      <c r="G30" s="15"/>
    </row>
    <row r="31" spans="1:10" s="5" customFormat="1" ht="15.75">
      <c r="A31" s="13">
        <f t="shared" si="2"/>
        <v>8</v>
      </c>
      <c r="B31" s="14" t="s">
        <v>100</v>
      </c>
      <c r="C31" s="15">
        <v>0</v>
      </c>
      <c r="D31" s="15">
        <f>+'Bieu 05'!D31</f>
        <v>0</v>
      </c>
      <c r="E31" s="15"/>
      <c r="F31" s="15"/>
      <c r="G31" s="15"/>
    </row>
    <row r="32" spans="1:10" s="5" customFormat="1" ht="31.5">
      <c r="A32" s="13">
        <f t="shared" si="2"/>
        <v>9</v>
      </c>
      <c r="B32" s="21" t="s">
        <v>104</v>
      </c>
      <c r="C32" s="15">
        <v>0</v>
      </c>
      <c r="D32" s="15">
        <f>+'Bieu 05'!D32</f>
        <v>0</v>
      </c>
      <c r="E32" s="15"/>
      <c r="F32" s="15"/>
      <c r="G32" s="15"/>
    </row>
    <row r="33" spans="1:7" s="5" customFormat="1" ht="15.75">
      <c r="A33" s="13">
        <f t="shared" si="2"/>
        <v>10</v>
      </c>
      <c r="B33" s="14" t="s">
        <v>105</v>
      </c>
      <c r="C33" s="15">
        <v>0</v>
      </c>
      <c r="D33" s="15">
        <f>+'Bieu 05'!D33</f>
        <v>0</v>
      </c>
      <c r="E33" s="15"/>
      <c r="F33" s="15"/>
      <c r="G33" s="15"/>
    </row>
    <row r="34" spans="1:7" s="5" customFormat="1" ht="15.75">
      <c r="A34" s="13">
        <f t="shared" si="2"/>
        <v>11</v>
      </c>
      <c r="B34" s="14" t="s">
        <v>107</v>
      </c>
      <c r="C34" s="15">
        <f>+C35+C38</f>
        <v>791593.23864599993</v>
      </c>
      <c r="D34" s="15">
        <f>+'Bieu 05'!D34</f>
        <v>1183969.038646</v>
      </c>
      <c r="E34" s="15">
        <f t="shared" ref="E34:G34" si="3">+E35+E38</f>
        <v>0</v>
      </c>
      <c r="F34" s="15">
        <f t="shared" si="3"/>
        <v>11156</v>
      </c>
      <c r="G34" s="15">
        <f t="shared" si="3"/>
        <v>0</v>
      </c>
    </row>
    <row r="35" spans="1:7" s="5" customFormat="1" ht="15.75">
      <c r="A35" s="13" t="s">
        <v>106</v>
      </c>
      <c r="B35" s="14" t="s">
        <v>108</v>
      </c>
      <c r="C35" s="15">
        <f>SUM(C36:C37)</f>
        <v>4364.9576820000002</v>
      </c>
      <c r="D35" s="15">
        <f>+'Bieu 05'!D35</f>
        <v>4364.9576820000002</v>
      </c>
      <c r="E35" s="15">
        <f t="shared" ref="E35:G35" si="4">SUM(E36:E37)</f>
        <v>0</v>
      </c>
      <c r="F35" s="15">
        <f t="shared" si="4"/>
        <v>1445</v>
      </c>
      <c r="G35" s="15">
        <f t="shared" si="4"/>
        <v>0</v>
      </c>
    </row>
    <row r="36" spans="1:7" s="5" customFormat="1" ht="31.5">
      <c r="A36" s="13" t="s">
        <v>112</v>
      </c>
      <c r="B36" s="21" t="s">
        <v>116</v>
      </c>
      <c r="C36" s="15">
        <v>523.06388200000004</v>
      </c>
      <c r="D36" s="15">
        <f>+'Bieu 05'!D36</f>
        <v>523.06388199999992</v>
      </c>
      <c r="E36" s="15"/>
      <c r="F36" s="15"/>
      <c r="G36" s="15"/>
    </row>
    <row r="37" spans="1:7" s="5" customFormat="1" ht="31.5">
      <c r="A37" s="13" t="s">
        <v>114</v>
      </c>
      <c r="B37" s="21" t="s">
        <v>118</v>
      </c>
      <c r="C37" s="15">
        <v>3841.8937999999998</v>
      </c>
      <c r="D37" s="15">
        <f>+'Bieu 05'!D37</f>
        <v>3841.8937999999998</v>
      </c>
      <c r="E37" s="15"/>
      <c r="F37" s="15">
        <v>1445</v>
      </c>
      <c r="G37" s="15"/>
    </row>
    <row r="38" spans="1:7" s="5" customFormat="1" ht="15.75">
      <c r="A38" s="13" t="s">
        <v>109</v>
      </c>
      <c r="B38" s="14" t="s">
        <v>110</v>
      </c>
      <c r="C38" s="15">
        <f>SUM(C39:C42)</f>
        <v>787228.28096399992</v>
      </c>
      <c r="D38" s="15">
        <f>+'Bieu 05'!D38</f>
        <v>1179604.080964</v>
      </c>
      <c r="E38" s="15">
        <f t="shared" ref="E38:G38" si="5">SUM(E39:E42)</f>
        <v>0</v>
      </c>
      <c r="F38" s="15">
        <f t="shared" si="5"/>
        <v>9711</v>
      </c>
      <c r="G38" s="15">
        <f t="shared" si="5"/>
        <v>0</v>
      </c>
    </row>
    <row r="39" spans="1:7" s="5" customFormat="1" ht="15.75">
      <c r="A39" s="13" t="s">
        <v>112</v>
      </c>
      <c r="B39" s="14" t="s">
        <v>117</v>
      </c>
      <c r="C39" s="15">
        <v>785180.44096399995</v>
      </c>
      <c r="D39" s="15">
        <f>+'Bieu 05'!D39</f>
        <v>1177556.2409639999</v>
      </c>
      <c r="E39" s="15"/>
      <c r="F39" s="15">
        <v>9711</v>
      </c>
      <c r="G39" s="15"/>
    </row>
    <row r="40" spans="1:7" s="5" customFormat="1" ht="31.5">
      <c r="A40" s="13" t="s">
        <v>114</v>
      </c>
      <c r="B40" s="21" t="s">
        <v>111</v>
      </c>
      <c r="C40" s="15">
        <v>1200</v>
      </c>
      <c r="D40" s="15">
        <f>+'Bieu 05'!D40</f>
        <v>1200</v>
      </c>
      <c r="E40" s="15"/>
      <c r="F40" s="15"/>
      <c r="G40" s="15"/>
    </row>
    <row r="41" spans="1:7" s="5" customFormat="1" ht="15.75">
      <c r="A41" s="13" t="s">
        <v>115</v>
      </c>
      <c r="B41" s="14" t="s">
        <v>113</v>
      </c>
      <c r="C41" s="15">
        <v>100</v>
      </c>
      <c r="D41" s="15">
        <f>+'Bieu 05'!D41</f>
        <v>100</v>
      </c>
      <c r="E41" s="15"/>
      <c r="F41" s="15"/>
      <c r="G41" s="15"/>
    </row>
    <row r="42" spans="1:7" s="5" customFormat="1" ht="47.25">
      <c r="A42" s="16" t="s">
        <v>119</v>
      </c>
      <c r="B42" s="20" t="s">
        <v>180</v>
      </c>
      <c r="C42" s="17">
        <v>747.84</v>
      </c>
      <c r="D42" s="17">
        <f>+'Bieu 05'!D42</f>
        <v>747.84</v>
      </c>
      <c r="E42" s="17"/>
      <c r="F42" s="17"/>
      <c r="G42" s="17"/>
    </row>
  </sheetData>
  <mergeCells count="9">
    <mergeCell ref="A2:B2"/>
    <mergeCell ref="A3:B3"/>
    <mergeCell ref="D7:D8"/>
    <mergeCell ref="A4:G4"/>
    <mergeCell ref="A5:G5"/>
    <mergeCell ref="E7:G7"/>
    <mergeCell ref="A7:A8"/>
    <mergeCell ref="B7:B8"/>
    <mergeCell ref="C7:C8"/>
  </mergeCells>
  <pageMargins left="0.45" right="0.2" top="0.5" bottom="0.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42"/>
  <sheetViews>
    <sheetView workbookViewId="0">
      <pane xSplit="4" ySplit="11" topLeftCell="E27" activePane="bottomRight" state="frozen"/>
      <selection pane="topRight" activeCell="H1" sqref="H1"/>
      <selection pane="bottomLeft" activeCell="A11" sqref="A11"/>
      <selection pane="bottomRight" activeCell="H8" sqref="H8"/>
    </sheetView>
  </sheetViews>
  <sheetFormatPr defaultRowHeight="12.75"/>
  <cols>
    <col min="1" max="1" width="6.140625" style="1" customWidth="1"/>
    <col min="2" max="2" width="42.85546875" style="1" customWidth="1"/>
    <col min="3" max="3" width="20.42578125" style="1" hidden="1" customWidth="1"/>
    <col min="4" max="4" width="21.85546875" style="1" hidden="1" customWidth="1"/>
    <col min="5" max="5" width="10.5703125" style="1" customWidth="1"/>
    <col min="6" max="8" width="10" style="1" customWidth="1"/>
    <col min="9" max="9" width="8.42578125" style="1" customWidth="1"/>
    <col min="10" max="10" width="8.7109375" style="1" customWidth="1"/>
    <col min="11" max="11" width="9.85546875" style="1" customWidth="1"/>
    <col min="12" max="12" width="11" style="1" customWidth="1"/>
    <col min="13" max="13" width="10.140625" style="1" customWidth="1"/>
    <col min="14" max="14" width="9.140625" style="1" customWidth="1"/>
    <col min="15" max="15" width="10" style="1" customWidth="1"/>
    <col min="16" max="16" width="7.85546875" style="1" customWidth="1"/>
    <col min="17" max="17" width="9.7109375" style="1" customWidth="1"/>
    <col min="18" max="19" width="9.85546875" style="1" customWidth="1"/>
    <col min="20" max="20" width="10.7109375" style="1" customWidth="1"/>
    <col min="21" max="21" width="7.5703125" style="1" customWidth="1"/>
    <col min="22" max="22" width="9.5703125" style="1" customWidth="1"/>
    <col min="23" max="23" width="8.42578125" style="1" customWidth="1"/>
    <col min="24" max="24" width="7" style="1" customWidth="1"/>
    <col min="25" max="25" width="9.42578125" style="1" customWidth="1"/>
    <col min="26" max="26" width="10.140625" style="1" customWidth="1"/>
    <col min="27" max="27" width="11.7109375" style="1" customWidth="1"/>
    <col min="28" max="28" width="11.28515625" style="1" customWidth="1"/>
    <col min="29" max="29" width="12.7109375" style="1" customWidth="1"/>
    <col min="30" max="30" width="12.140625" style="1" customWidth="1"/>
    <col min="31" max="33" width="10.5703125" style="1" customWidth="1"/>
    <col min="34" max="34" width="12.140625" style="1" customWidth="1"/>
    <col min="35" max="36" width="11.42578125" style="1" customWidth="1"/>
    <col min="37" max="37" width="10.5703125" style="1" customWidth="1"/>
    <col min="38" max="38" width="11.42578125" style="1" customWidth="1"/>
    <col min="39" max="39" width="13.28515625" style="1" customWidth="1"/>
    <col min="40" max="40" width="11.85546875" style="1" customWidth="1"/>
    <col min="41" max="41" width="9.42578125" style="1" customWidth="1"/>
    <col min="42" max="42" width="13" style="1" customWidth="1"/>
    <col min="43" max="43" width="10.28515625" style="1" customWidth="1"/>
    <col min="44" max="44" width="12.140625" style="1" customWidth="1"/>
    <col min="45" max="45" width="11.85546875" style="1" customWidth="1"/>
    <col min="46" max="48" width="10.5703125" style="1" customWidth="1"/>
    <col min="49" max="49" width="9.7109375" style="1" customWidth="1"/>
    <col min="50" max="50" width="9.5703125" style="1" customWidth="1"/>
    <col min="51" max="52" width="10" style="1" customWidth="1"/>
    <col min="53" max="53" width="9.7109375" style="1" customWidth="1"/>
    <col min="54" max="54" width="9.5703125" style="1" customWidth="1"/>
    <col min="55" max="55" width="10" style="1" customWidth="1"/>
    <col min="56" max="56" width="9.85546875" style="1" customWidth="1"/>
    <col min="57" max="58" width="9.7109375" style="1" customWidth="1"/>
    <col min="59" max="59" width="8.7109375" style="1" customWidth="1"/>
    <col min="60" max="61" width="10" style="1" customWidth="1"/>
    <col min="62" max="62" width="9.7109375" style="1" customWidth="1"/>
    <col min="63" max="63" width="9.5703125" style="1" customWidth="1"/>
    <col min="64" max="64" width="10" style="1" customWidth="1"/>
    <col min="65" max="65" width="8.5703125" style="1" customWidth="1"/>
    <col min="66" max="68" width="9.28515625" style="1" customWidth="1"/>
    <col min="69" max="69" width="10.5703125" style="1" customWidth="1"/>
    <col min="70" max="70" width="9.7109375" style="1" customWidth="1"/>
    <col min="71" max="71" width="9.42578125" style="1" customWidth="1"/>
    <col min="72" max="72" width="9.7109375" style="1" customWidth="1"/>
    <col min="73" max="73" width="8.5703125" style="1" customWidth="1"/>
    <col min="74" max="74" width="10" style="1" customWidth="1"/>
    <col min="75" max="75" width="9" style="1" customWidth="1"/>
    <col min="76" max="76" width="9.140625" style="1" customWidth="1"/>
    <col min="77" max="77" width="9.85546875" style="1" customWidth="1"/>
    <col min="78" max="78" width="11.5703125" style="1" customWidth="1"/>
    <col min="79" max="79" width="12.140625" style="1" customWidth="1"/>
    <col min="80" max="80" width="11.28515625" style="1" customWidth="1"/>
    <col min="81" max="81" width="14.7109375" style="1" customWidth="1"/>
    <col min="82" max="82" width="9.85546875" style="1" customWidth="1"/>
    <col min="83" max="83" width="9.28515625" style="1" customWidth="1"/>
    <col min="84" max="84" width="9.7109375" style="1" customWidth="1"/>
    <col min="85" max="85" width="9.5703125" style="1" customWidth="1"/>
    <col min="86" max="86" width="9.7109375" style="1" customWidth="1"/>
    <col min="87" max="87" width="9.42578125" style="1" customWidth="1"/>
    <col min="88" max="88" width="9" style="1" customWidth="1"/>
    <col min="89" max="89" width="9.28515625" style="1" customWidth="1"/>
    <col min="90" max="90" width="10" style="1" customWidth="1"/>
    <col min="91" max="91" width="9.28515625" style="1" customWidth="1"/>
    <col min="92" max="92" width="9.42578125" style="1" customWidth="1"/>
    <col min="93" max="93" width="9" style="1" customWidth="1"/>
    <col min="94" max="94" width="9.7109375" style="1" customWidth="1"/>
    <col min="95" max="96" width="10.5703125" style="1" customWidth="1"/>
    <col min="97" max="97" width="9" style="1" customWidth="1"/>
    <col min="98" max="98" width="11.140625" style="1" customWidth="1"/>
    <col min="99" max="99" width="8.28515625" style="1" customWidth="1"/>
    <col min="100" max="100" width="9.28515625" style="1" customWidth="1"/>
    <col min="101" max="101" width="10.5703125" style="1" customWidth="1"/>
    <col min="102" max="102" width="7.28515625" style="1" customWidth="1"/>
    <col min="103" max="103" width="9.7109375" style="1" customWidth="1"/>
    <col min="104" max="104" width="10.5703125" style="1" customWidth="1"/>
    <col min="105" max="105" width="9.42578125" style="1" customWidth="1"/>
    <col min="106" max="106" width="9" style="1" customWidth="1"/>
    <col min="107" max="107" width="9.42578125" style="1" customWidth="1"/>
    <col min="108" max="109" width="9.28515625" style="1" customWidth="1"/>
    <col min="110" max="110" width="11.85546875" style="1" customWidth="1"/>
    <col min="111" max="111" width="7.85546875" style="1" customWidth="1"/>
    <col min="112" max="112" width="9.7109375" style="1" customWidth="1"/>
    <col min="113" max="113" width="10.5703125" style="1" customWidth="1"/>
    <col min="114" max="114" width="9" style="1" customWidth="1"/>
    <col min="115" max="115" width="10.7109375" style="1" customWidth="1"/>
    <col min="116" max="116" width="11.5703125" style="1" customWidth="1"/>
    <col min="117" max="117" width="9.28515625" style="1" customWidth="1"/>
    <col min="118" max="118" width="11.85546875" style="1" customWidth="1"/>
    <col min="119" max="119" width="10.5703125" style="1" customWidth="1"/>
    <col min="120" max="120" width="9.7109375" style="1" customWidth="1"/>
    <col min="121" max="122" width="10.5703125" style="1" customWidth="1"/>
    <col min="123" max="123" width="8.140625" style="1" customWidth="1"/>
    <col min="124" max="124" width="8.42578125" style="1" customWidth="1"/>
    <col min="125" max="125" width="10.28515625" style="1" customWidth="1"/>
    <col min="126" max="126" width="9" style="1" customWidth="1"/>
    <col min="127" max="127" width="9.7109375" style="1" customWidth="1"/>
    <col min="128" max="128" width="9.5703125" style="1" customWidth="1"/>
    <col min="129" max="129" width="8.85546875" style="1" customWidth="1"/>
    <col min="130" max="130" width="10.28515625" style="1" customWidth="1"/>
    <col min="131" max="16384" width="9.140625" style="1"/>
  </cols>
  <sheetData>
    <row r="1" spans="1:130" s="2" customFormat="1" ht="18.75">
      <c r="G1" s="3"/>
      <c r="H1" s="3"/>
      <c r="J1" s="3" t="s">
        <v>174</v>
      </c>
    </row>
    <row r="2" spans="1:130" s="2" customFormat="1" ht="18.75">
      <c r="A2" s="24" t="s">
        <v>82</v>
      </c>
      <c r="B2" s="24"/>
    </row>
    <row r="3" spans="1:130" s="2" customFormat="1" ht="18.75">
      <c r="A3" s="24" t="s">
        <v>81</v>
      </c>
      <c r="B3" s="24"/>
    </row>
    <row r="4" spans="1:130" s="2" customFormat="1" ht="23.25" customHeight="1">
      <c r="A4" s="27" t="s">
        <v>70</v>
      </c>
      <c r="B4" s="27"/>
      <c r="C4" s="27"/>
      <c r="D4" s="27"/>
      <c r="E4" s="27"/>
      <c r="F4" s="27"/>
      <c r="G4" s="27"/>
      <c r="H4" s="27"/>
      <c r="I4" s="27"/>
      <c r="J4" s="27"/>
    </row>
    <row r="5" spans="1:130" s="2" customFormat="1" ht="21.75" customHeight="1">
      <c r="A5" s="28" t="s">
        <v>71</v>
      </c>
      <c r="B5" s="28"/>
      <c r="C5" s="28"/>
      <c r="D5" s="28"/>
      <c r="E5" s="28"/>
      <c r="F5" s="28"/>
      <c r="G5" s="28"/>
      <c r="H5" s="28"/>
      <c r="I5" s="28"/>
      <c r="J5" s="28"/>
    </row>
    <row r="6" spans="1:130" s="5" customFormat="1" ht="21" customHeight="1">
      <c r="G6" s="4"/>
      <c r="J6" s="4" t="s">
        <v>80</v>
      </c>
    </row>
    <row r="7" spans="1:130" s="6" customFormat="1" ht="16.5" customHeight="1">
      <c r="A7" s="32" t="s">
        <v>72</v>
      </c>
      <c r="B7" s="32" t="s">
        <v>73</v>
      </c>
      <c r="C7" s="32" t="s">
        <v>74</v>
      </c>
      <c r="D7" s="25" t="s">
        <v>75</v>
      </c>
      <c r="E7" s="29" t="s">
        <v>2</v>
      </c>
      <c r="F7" s="30"/>
      <c r="G7" s="30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9"/>
    </row>
    <row r="8" spans="1:130" s="6" customFormat="1" ht="163.5" customHeight="1">
      <c r="A8" s="26"/>
      <c r="B8" s="26"/>
      <c r="C8" s="26"/>
      <c r="D8" s="26"/>
      <c r="E8" s="36" t="s">
        <v>10</v>
      </c>
      <c r="F8" s="36" t="s">
        <v>11</v>
      </c>
      <c r="G8" s="36" t="s">
        <v>120</v>
      </c>
      <c r="H8" s="36" t="s">
        <v>48</v>
      </c>
      <c r="I8" s="36" t="s">
        <v>3</v>
      </c>
      <c r="J8" s="36" t="s">
        <v>4</v>
      </c>
      <c r="K8" s="36" t="s">
        <v>121</v>
      </c>
      <c r="L8" s="36" t="s">
        <v>122</v>
      </c>
      <c r="M8" s="36" t="s">
        <v>12</v>
      </c>
      <c r="N8" s="36" t="s">
        <v>123</v>
      </c>
      <c r="O8" s="36" t="s">
        <v>124</v>
      </c>
      <c r="P8" s="36" t="s">
        <v>125</v>
      </c>
      <c r="Q8" s="36" t="s">
        <v>5</v>
      </c>
      <c r="R8" s="36" t="s">
        <v>49</v>
      </c>
      <c r="S8" s="36" t="s">
        <v>13</v>
      </c>
      <c r="T8" s="36" t="s">
        <v>14</v>
      </c>
      <c r="U8" s="36" t="s">
        <v>126</v>
      </c>
      <c r="V8" s="36" t="s">
        <v>15</v>
      </c>
      <c r="W8" s="36" t="s">
        <v>34</v>
      </c>
      <c r="X8" s="36" t="s">
        <v>127</v>
      </c>
      <c r="Y8" s="36" t="s">
        <v>128</v>
      </c>
      <c r="Z8" s="36" t="s">
        <v>35</v>
      </c>
      <c r="AA8" s="36" t="s">
        <v>129</v>
      </c>
      <c r="AB8" s="36" t="s">
        <v>130</v>
      </c>
      <c r="AC8" s="36" t="s">
        <v>16</v>
      </c>
      <c r="AD8" s="36" t="s">
        <v>131</v>
      </c>
      <c r="AE8" s="36" t="s">
        <v>132</v>
      </c>
      <c r="AF8" s="36" t="s">
        <v>133</v>
      </c>
      <c r="AG8" s="36" t="s">
        <v>134</v>
      </c>
      <c r="AH8" s="36" t="s">
        <v>135</v>
      </c>
      <c r="AI8" s="36" t="s">
        <v>17</v>
      </c>
      <c r="AJ8" s="36" t="s">
        <v>136</v>
      </c>
      <c r="AK8" s="36" t="s">
        <v>137</v>
      </c>
      <c r="AL8" s="36" t="s">
        <v>138</v>
      </c>
      <c r="AM8" s="36" t="s">
        <v>18</v>
      </c>
      <c r="AN8" s="36" t="s">
        <v>139</v>
      </c>
      <c r="AO8" s="36" t="s">
        <v>36</v>
      </c>
      <c r="AP8" s="36" t="s">
        <v>37</v>
      </c>
      <c r="AQ8" s="36" t="s">
        <v>38</v>
      </c>
      <c r="AR8" s="36" t="s">
        <v>19</v>
      </c>
      <c r="AS8" s="36" t="s">
        <v>140</v>
      </c>
      <c r="AT8" s="36" t="s">
        <v>156</v>
      </c>
      <c r="AU8" s="36" t="s">
        <v>141</v>
      </c>
      <c r="AV8" s="36" t="s">
        <v>142</v>
      </c>
      <c r="AW8" s="36" t="s">
        <v>39</v>
      </c>
      <c r="AX8" s="36" t="s">
        <v>143</v>
      </c>
      <c r="AY8" s="36" t="s">
        <v>144</v>
      </c>
      <c r="AZ8" s="36" t="s">
        <v>40</v>
      </c>
      <c r="BA8" s="36" t="s">
        <v>145</v>
      </c>
      <c r="BB8" s="36" t="s">
        <v>20</v>
      </c>
      <c r="BC8" s="36" t="s">
        <v>146</v>
      </c>
      <c r="BD8" s="36" t="s">
        <v>147</v>
      </c>
      <c r="BE8" s="36" t="s">
        <v>148</v>
      </c>
      <c r="BF8" s="36" t="s">
        <v>149</v>
      </c>
      <c r="BG8" s="36" t="s">
        <v>33</v>
      </c>
      <c r="BH8" s="36" t="s">
        <v>150</v>
      </c>
      <c r="BI8" s="36" t="s">
        <v>151</v>
      </c>
      <c r="BJ8" s="36" t="s">
        <v>152</v>
      </c>
      <c r="BK8" s="36" t="s">
        <v>153</v>
      </c>
      <c r="BL8" s="36" t="s">
        <v>154</v>
      </c>
      <c r="BM8" s="36" t="s">
        <v>41</v>
      </c>
      <c r="BN8" s="36" t="s">
        <v>155</v>
      </c>
      <c r="BO8" s="36" t="s">
        <v>42</v>
      </c>
      <c r="BP8" s="36" t="s">
        <v>43</v>
      </c>
      <c r="BQ8" s="36" t="s">
        <v>44</v>
      </c>
      <c r="BR8" s="36" t="s">
        <v>45</v>
      </c>
      <c r="BS8" s="36" t="s">
        <v>46</v>
      </c>
      <c r="BT8" s="36" t="s">
        <v>47</v>
      </c>
      <c r="BU8" s="36" t="s">
        <v>157</v>
      </c>
      <c r="BV8" s="36" t="s">
        <v>30</v>
      </c>
      <c r="BW8" s="36" t="s">
        <v>158</v>
      </c>
      <c r="BX8" s="36" t="s">
        <v>159</v>
      </c>
      <c r="BY8" s="36" t="s">
        <v>160</v>
      </c>
      <c r="BZ8" s="36" t="s">
        <v>6</v>
      </c>
      <c r="CA8" s="36" t="s">
        <v>7</v>
      </c>
      <c r="CB8" s="36" t="s">
        <v>8</v>
      </c>
      <c r="CC8" s="36" t="s">
        <v>161</v>
      </c>
      <c r="CD8" s="36" t="s">
        <v>21</v>
      </c>
      <c r="CE8" s="36" t="s">
        <v>22</v>
      </c>
      <c r="CF8" s="36" t="s">
        <v>9</v>
      </c>
      <c r="CG8" s="36" t="s">
        <v>31</v>
      </c>
      <c r="CH8" s="36" t="s">
        <v>162</v>
      </c>
      <c r="CI8" s="36" t="s">
        <v>26</v>
      </c>
      <c r="CJ8" s="36" t="s">
        <v>163</v>
      </c>
      <c r="CK8" s="36" t="s">
        <v>164</v>
      </c>
      <c r="CL8" s="36" t="s">
        <v>27</v>
      </c>
      <c r="CM8" s="36" t="s">
        <v>28</v>
      </c>
      <c r="CN8" s="36" t="s">
        <v>165</v>
      </c>
      <c r="CO8" s="36" t="s">
        <v>23</v>
      </c>
      <c r="CP8" s="36" t="s">
        <v>29</v>
      </c>
      <c r="CQ8" s="36" t="s">
        <v>24</v>
      </c>
      <c r="CR8" s="36" t="s">
        <v>173</v>
      </c>
      <c r="CS8" s="36" t="s">
        <v>166</v>
      </c>
      <c r="CT8" s="36" t="s">
        <v>50</v>
      </c>
      <c r="CU8" s="36" t="s">
        <v>171</v>
      </c>
      <c r="CV8" s="36" t="s">
        <v>51</v>
      </c>
      <c r="CW8" s="36" t="s">
        <v>52</v>
      </c>
      <c r="CX8" s="36" t="s">
        <v>53</v>
      </c>
      <c r="CY8" s="36" t="s">
        <v>69</v>
      </c>
      <c r="CZ8" s="36" t="s">
        <v>175</v>
      </c>
      <c r="DA8" s="36" t="s">
        <v>176</v>
      </c>
      <c r="DB8" s="36" t="s">
        <v>54</v>
      </c>
      <c r="DC8" s="36" t="s">
        <v>55</v>
      </c>
      <c r="DD8" s="36" t="s">
        <v>56</v>
      </c>
      <c r="DE8" s="36" t="s">
        <v>57</v>
      </c>
      <c r="DF8" s="36" t="s">
        <v>58</v>
      </c>
      <c r="DG8" s="36" t="s">
        <v>32</v>
      </c>
      <c r="DH8" s="36" t="s">
        <v>59</v>
      </c>
      <c r="DI8" s="36" t="s">
        <v>60</v>
      </c>
      <c r="DJ8" s="36" t="s">
        <v>61</v>
      </c>
      <c r="DK8" s="36" t="s">
        <v>178</v>
      </c>
      <c r="DL8" s="36" t="s">
        <v>62</v>
      </c>
      <c r="DM8" s="36" t="s">
        <v>63</v>
      </c>
      <c r="DN8" s="36" t="s">
        <v>179</v>
      </c>
      <c r="DO8" s="36" t="s">
        <v>64</v>
      </c>
      <c r="DP8" s="36" t="s">
        <v>65</v>
      </c>
      <c r="DQ8" s="36" t="s">
        <v>66</v>
      </c>
      <c r="DR8" s="36" t="s">
        <v>25</v>
      </c>
      <c r="DS8" s="36" t="s">
        <v>67</v>
      </c>
      <c r="DT8" s="36" t="s">
        <v>68</v>
      </c>
      <c r="DU8" s="36" t="s">
        <v>177</v>
      </c>
      <c r="DV8" s="36" t="s">
        <v>168</v>
      </c>
      <c r="DW8" s="36" t="s">
        <v>169</v>
      </c>
      <c r="DX8" s="36" t="s">
        <v>170</v>
      </c>
      <c r="DY8" s="36" t="s">
        <v>172</v>
      </c>
      <c r="DZ8" s="36" t="s">
        <v>167</v>
      </c>
    </row>
    <row r="9" spans="1:130" s="2" customFormat="1" ht="18.75">
      <c r="A9" s="37" t="s">
        <v>0</v>
      </c>
      <c r="B9" s="37" t="s">
        <v>1</v>
      </c>
      <c r="C9" s="37"/>
      <c r="D9" s="37"/>
      <c r="E9" s="37">
        <v>1</v>
      </c>
      <c r="F9" s="37">
        <f>+E9+1</f>
        <v>2</v>
      </c>
      <c r="G9" s="37">
        <f t="shared" ref="G9:BR9" si="0">+F9+1</f>
        <v>3</v>
      </c>
      <c r="H9" s="37">
        <f t="shared" si="0"/>
        <v>4</v>
      </c>
      <c r="I9" s="37">
        <f t="shared" si="0"/>
        <v>5</v>
      </c>
      <c r="J9" s="37">
        <f t="shared" si="0"/>
        <v>6</v>
      </c>
      <c r="K9" s="37">
        <f t="shared" si="0"/>
        <v>7</v>
      </c>
      <c r="L9" s="37">
        <f t="shared" si="0"/>
        <v>8</v>
      </c>
      <c r="M9" s="37">
        <f t="shared" si="0"/>
        <v>9</v>
      </c>
      <c r="N9" s="37">
        <f t="shared" si="0"/>
        <v>10</v>
      </c>
      <c r="O9" s="37">
        <f t="shared" si="0"/>
        <v>11</v>
      </c>
      <c r="P9" s="37">
        <f t="shared" si="0"/>
        <v>12</v>
      </c>
      <c r="Q9" s="37">
        <f t="shared" si="0"/>
        <v>13</v>
      </c>
      <c r="R9" s="37">
        <f t="shared" si="0"/>
        <v>14</v>
      </c>
      <c r="S9" s="37">
        <f t="shared" si="0"/>
        <v>15</v>
      </c>
      <c r="T9" s="37">
        <f t="shared" si="0"/>
        <v>16</v>
      </c>
      <c r="U9" s="37">
        <f t="shared" si="0"/>
        <v>17</v>
      </c>
      <c r="V9" s="37">
        <f t="shared" si="0"/>
        <v>18</v>
      </c>
      <c r="W9" s="37">
        <f t="shared" si="0"/>
        <v>19</v>
      </c>
      <c r="X9" s="37">
        <f t="shared" si="0"/>
        <v>20</v>
      </c>
      <c r="Y9" s="37">
        <f t="shared" si="0"/>
        <v>21</v>
      </c>
      <c r="Z9" s="37">
        <f t="shared" si="0"/>
        <v>22</v>
      </c>
      <c r="AA9" s="37">
        <f t="shared" si="0"/>
        <v>23</v>
      </c>
      <c r="AB9" s="37">
        <f t="shared" si="0"/>
        <v>24</v>
      </c>
      <c r="AC9" s="37">
        <f t="shared" si="0"/>
        <v>25</v>
      </c>
      <c r="AD9" s="37">
        <f t="shared" si="0"/>
        <v>26</v>
      </c>
      <c r="AE9" s="37">
        <f t="shared" si="0"/>
        <v>27</v>
      </c>
      <c r="AF9" s="37">
        <f t="shared" si="0"/>
        <v>28</v>
      </c>
      <c r="AG9" s="37">
        <f t="shared" si="0"/>
        <v>29</v>
      </c>
      <c r="AH9" s="37">
        <f t="shared" si="0"/>
        <v>30</v>
      </c>
      <c r="AI9" s="37">
        <f t="shared" si="0"/>
        <v>31</v>
      </c>
      <c r="AJ9" s="37">
        <f t="shared" si="0"/>
        <v>32</v>
      </c>
      <c r="AK9" s="37">
        <f t="shared" si="0"/>
        <v>33</v>
      </c>
      <c r="AL9" s="37">
        <f t="shared" si="0"/>
        <v>34</v>
      </c>
      <c r="AM9" s="37">
        <f t="shared" si="0"/>
        <v>35</v>
      </c>
      <c r="AN9" s="37">
        <f t="shared" si="0"/>
        <v>36</v>
      </c>
      <c r="AO9" s="37">
        <f t="shared" si="0"/>
        <v>37</v>
      </c>
      <c r="AP9" s="37">
        <f t="shared" si="0"/>
        <v>38</v>
      </c>
      <c r="AQ9" s="37">
        <f t="shared" si="0"/>
        <v>39</v>
      </c>
      <c r="AR9" s="37">
        <f t="shared" si="0"/>
        <v>40</v>
      </c>
      <c r="AS9" s="37">
        <f t="shared" si="0"/>
        <v>41</v>
      </c>
      <c r="AT9" s="37">
        <f t="shared" si="0"/>
        <v>42</v>
      </c>
      <c r="AU9" s="37">
        <f t="shared" si="0"/>
        <v>43</v>
      </c>
      <c r="AV9" s="37">
        <f t="shared" si="0"/>
        <v>44</v>
      </c>
      <c r="AW9" s="37">
        <f t="shared" si="0"/>
        <v>45</v>
      </c>
      <c r="AX9" s="37">
        <f t="shared" si="0"/>
        <v>46</v>
      </c>
      <c r="AY9" s="37">
        <f t="shared" si="0"/>
        <v>47</v>
      </c>
      <c r="AZ9" s="37">
        <f t="shared" si="0"/>
        <v>48</v>
      </c>
      <c r="BA9" s="37">
        <f t="shared" si="0"/>
        <v>49</v>
      </c>
      <c r="BB9" s="37">
        <f t="shared" si="0"/>
        <v>50</v>
      </c>
      <c r="BC9" s="37">
        <f t="shared" si="0"/>
        <v>51</v>
      </c>
      <c r="BD9" s="37">
        <f t="shared" si="0"/>
        <v>52</v>
      </c>
      <c r="BE9" s="37">
        <f t="shared" si="0"/>
        <v>53</v>
      </c>
      <c r="BF9" s="37">
        <f t="shared" si="0"/>
        <v>54</v>
      </c>
      <c r="BG9" s="37">
        <f t="shared" si="0"/>
        <v>55</v>
      </c>
      <c r="BH9" s="37">
        <f t="shared" si="0"/>
        <v>56</v>
      </c>
      <c r="BI9" s="37">
        <f t="shared" si="0"/>
        <v>57</v>
      </c>
      <c r="BJ9" s="37">
        <f t="shared" si="0"/>
        <v>58</v>
      </c>
      <c r="BK9" s="37">
        <f t="shared" si="0"/>
        <v>59</v>
      </c>
      <c r="BL9" s="37">
        <f t="shared" si="0"/>
        <v>60</v>
      </c>
      <c r="BM9" s="37">
        <f t="shared" si="0"/>
        <v>61</v>
      </c>
      <c r="BN9" s="37">
        <f t="shared" si="0"/>
        <v>62</v>
      </c>
      <c r="BO9" s="37">
        <f t="shared" si="0"/>
        <v>63</v>
      </c>
      <c r="BP9" s="37">
        <f t="shared" si="0"/>
        <v>64</v>
      </c>
      <c r="BQ9" s="37">
        <f t="shared" si="0"/>
        <v>65</v>
      </c>
      <c r="BR9" s="37">
        <f t="shared" si="0"/>
        <v>66</v>
      </c>
      <c r="BS9" s="37">
        <f t="shared" ref="BS9:DZ9" si="1">+BR9+1</f>
        <v>67</v>
      </c>
      <c r="BT9" s="37">
        <f t="shared" si="1"/>
        <v>68</v>
      </c>
      <c r="BU9" s="37">
        <f t="shared" si="1"/>
        <v>69</v>
      </c>
      <c r="BV9" s="37">
        <f t="shared" si="1"/>
        <v>70</v>
      </c>
      <c r="BW9" s="37">
        <f t="shared" si="1"/>
        <v>71</v>
      </c>
      <c r="BX9" s="37">
        <f t="shared" si="1"/>
        <v>72</v>
      </c>
      <c r="BY9" s="37">
        <f t="shared" si="1"/>
        <v>73</v>
      </c>
      <c r="BZ9" s="37">
        <f t="shared" si="1"/>
        <v>74</v>
      </c>
      <c r="CA9" s="37">
        <f t="shared" si="1"/>
        <v>75</v>
      </c>
      <c r="CB9" s="37">
        <f t="shared" si="1"/>
        <v>76</v>
      </c>
      <c r="CC9" s="37">
        <f t="shared" si="1"/>
        <v>77</v>
      </c>
      <c r="CD9" s="37">
        <f t="shared" si="1"/>
        <v>78</v>
      </c>
      <c r="CE9" s="37">
        <f t="shared" si="1"/>
        <v>79</v>
      </c>
      <c r="CF9" s="37">
        <f t="shared" si="1"/>
        <v>80</v>
      </c>
      <c r="CG9" s="37">
        <f t="shared" si="1"/>
        <v>81</v>
      </c>
      <c r="CH9" s="37">
        <f t="shared" si="1"/>
        <v>82</v>
      </c>
      <c r="CI9" s="37">
        <f t="shared" si="1"/>
        <v>83</v>
      </c>
      <c r="CJ9" s="37">
        <f t="shared" si="1"/>
        <v>84</v>
      </c>
      <c r="CK9" s="37">
        <f t="shared" si="1"/>
        <v>85</v>
      </c>
      <c r="CL9" s="37">
        <f t="shared" si="1"/>
        <v>86</v>
      </c>
      <c r="CM9" s="37">
        <f t="shared" si="1"/>
        <v>87</v>
      </c>
      <c r="CN9" s="37">
        <f t="shared" si="1"/>
        <v>88</v>
      </c>
      <c r="CO9" s="37">
        <f t="shared" si="1"/>
        <v>89</v>
      </c>
      <c r="CP9" s="37">
        <f t="shared" si="1"/>
        <v>90</v>
      </c>
      <c r="CQ9" s="37">
        <f t="shared" si="1"/>
        <v>91</v>
      </c>
      <c r="CR9" s="37">
        <f t="shared" si="1"/>
        <v>92</v>
      </c>
      <c r="CS9" s="37">
        <f t="shared" si="1"/>
        <v>93</v>
      </c>
      <c r="CT9" s="37">
        <f t="shared" si="1"/>
        <v>94</v>
      </c>
      <c r="CU9" s="37">
        <f t="shared" si="1"/>
        <v>95</v>
      </c>
      <c r="CV9" s="37">
        <f t="shared" si="1"/>
        <v>96</v>
      </c>
      <c r="CW9" s="37">
        <f t="shared" si="1"/>
        <v>97</v>
      </c>
      <c r="CX9" s="37">
        <f t="shared" si="1"/>
        <v>98</v>
      </c>
      <c r="CY9" s="37">
        <f t="shared" si="1"/>
        <v>99</v>
      </c>
      <c r="CZ9" s="37">
        <f t="shared" si="1"/>
        <v>100</v>
      </c>
      <c r="DA9" s="37">
        <f t="shared" si="1"/>
        <v>101</v>
      </c>
      <c r="DB9" s="37">
        <f t="shared" si="1"/>
        <v>102</v>
      </c>
      <c r="DC9" s="37">
        <f t="shared" si="1"/>
        <v>103</v>
      </c>
      <c r="DD9" s="37">
        <f t="shared" si="1"/>
        <v>104</v>
      </c>
      <c r="DE9" s="37">
        <f t="shared" si="1"/>
        <v>105</v>
      </c>
      <c r="DF9" s="37">
        <f t="shared" si="1"/>
        <v>106</v>
      </c>
      <c r="DG9" s="37">
        <f t="shared" si="1"/>
        <v>107</v>
      </c>
      <c r="DH9" s="37">
        <f t="shared" si="1"/>
        <v>108</v>
      </c>
      <c r="DI9" s="37">
        <f t="shared" si="1"/>
        <v>109</v>
      </c>
      <c r="DJ9" s="37">
        <f t="shared" si="1"/>
        <v>110</v>
      </c>
      <c r="DK9" s="37">
        <f t="shared" si="1"/>
        <v>111</v>
      </c>
      <c r="DL9" s="37">
        <f t="shared" si="1"/>
        <v>112</v>
      </c>
      <c r="DM9" s="37">
        <f t="shared" si="1"/>
        <v>113</v>
      </c>
      <c r="DN9" s="37">
        <f t="shared" si="1"/>
        <v>114</v>
      </c>
      <c r="DO9" s="37">
        <f t="shared" si="1"/>
        <v>115</v>
      </c>
      <c r="DP9" s="37">
        <f t="shared" si="1"/>
        <v>116</v>
      </c>
      <c r="DQ9" s="37">
        <f t="shared" si="1"/>
        <v>117</v>
      </c>
      <c r="DR9" s="37">
        <f t="shared" si="1"/>
        <v>118</v>
      </c>
      <c r="DS9" s="37">
        <f t="shared" si="1"/>
        <v>119</v>
      </c>
      <c r="DT9" s="37">
        <f t="shared" si="1"/>
        <v>120</v>
      </c>
      <c r="DU9" s="37">
        <f t="shared" si="1"/>
        <v>121</v>
      </c>
      <c r="DV9" s="37">
        <f t="shared" si="1"/>
        <v>122</v>
      </c>
      <c r="DW9" s="37">
        <f t="shared" si="1"/>
        <v>123</v>
      </c>
      <c r="DX9" s="37">
        <f t="shared" si="1"/>
        <v>124</v>
      </c>
      <c r="DY9" s="37">
        <f t="shared" si="1"/>
        <v>125</v>
      </c>
      <c r="DZ9" s="37">
        <f t="shared" si="1"/>
        <v>126</v>
      </c>
    </row>
    <row r="10" spans="1:130" s="6" customFormat="1" ht="15.75">
      <c r="A10" s="7" t="s">
        <v>83</v>
      </c>
      <c r="B10" s="8" t="s">
        <v>84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</row>
    <row r="11" spans="1:130" s="6" customFormat="1" ht="15.75">
      <c r="A11" s="10" t="s">
        <v>0</v>
      </c>
      <c r="B11" s="11" t="s">
        <v>85</v>
      </c>
      <c r="C11" s="12">
        <f>SUM(C12:C14)</f>
        <v>41916871.144757003</v>
      </c>
      <c r="D11" s="12">
        <f t="shared" ref="D11:BQ11" si="2">SUM(D12:D14)</f>
        <v>42105386.717931345</v>
      </c>
      <c r="E11" s="12">
        <f t="shared" si="2"/>
        <v>134623.453522</v>
      </c>
      <c r="F11" s="12">
        <f t="shared" si="2"/>
        <v>336325.33759034995</v>
      </c>
      <c r="G11" s="12">
        <f t="shared" si="2"/>
        <v>88223.424820999993</v>
      </c>
      <c r="H11" s="12">
        <f t="shared" si="2"/>
        <v>108704.65079499999</v>
      </c>
      <c r="I11" s="12">
        <f t="shared" si="2"/>
        <v>79865.456508999981</v>
      </c>
      <c r="J11" s="12">
        <f t="shared" si="2"/>
        <v>22880.152475999999</v>
      </c>
      <c r="K11" s="12">
        <f t="shared" si="2"/>
        <v>38276.833115000001</v>
      </c>
      <c r="L11" s="12">
        <f t="shared" si="2"/>
        <v>21941.311407999998</v>
      </c>
      <c r="M11" s="12">
        <f t="shared" si="2"/>
        <v>37869.198361000002</v>
      </c>
      <c r="N11" s="12">
        <f t="shared" si="2"/>
        <v>17760.341521000002</v>
      </c>
      <c r="O11" s="12">
        <f t="shared" si="2"/>
        <v>130478.52765599999</v>
      </c>
      <c r="P11" s="12">
        <f t="shared" si="2"/>
        <v>1023.540316</v>
      </c>
      <c r="Q11" s="12">
        <f t="shared" si="2"/>
        <v>52157.140169999999</v>
      </c>
      <c r="R11" s="12">
        <f t="shared" si="2"/>
        <v>58507.498179000002</v>
      </c>
      <c r="S11" s="12">
        <f t="shared" si="2"/>
        <v>29829.633461999998</v>
      </c>
      <c r="T11" s="12">
        <f t="shared" si="2"/>
        <v>52444.339328000002</v>
      </c>
      <c r="U11" s="12">
        <f t="shared" si="2"/>
        <v>60.958053</v>
      </c>
      <c r="V11" s="12">
        <f t="shared" si="2"/>
        <v>3573.8762940000001</v>
      </c>
      <c r="W11" s="12">
        <f t="shared" si="2"/>
        <v>47442.118484999999</v>
      </c>
      <c r="X11" s="12">
        <f t="shared" si="2"/>
        <v>961.12183300000004</v>
      </c>
      <c r="Y11" s="12">
        <f t="shared" si="2"/>
        <v>69722.774575999996</v>
      </c>
      <c r="Z11" s="12">
        <f t="shared" si="2"/>
        <v>473616.14132399997</v>
      </c>
      <c r="AA11" s="12">
        <f t="shared" si="2"/>
        <v>2434412.5063770004</v>
      </c>
      <c r="AB11" s="12">
        <f t="shared" si="2"/>
        <v>1642857.0398060002</v>
      </c>
      <c r="AC11" s="12">
        <f t="shared" si="2"/>
        <v>6406207.4131300002</v>
      </c>
      <c r="AD11" s="12">
        <f t="shared" si="2"/>
        <v>1680882.142671</v>
      </c>
      <c r="AE11" s="12">
        <f t="shared" si="2"/>
        <v>632898.49554400006</v>
      </c>
      <c r="AF11" s="12">
        <f t="shared" si="2"/>
        <v>227913.02238500002</v>
      </c>
      <c r="AG11" s="12">
        <f t="shared" si="2"/>
        <v>482770.98195500002</v>
      </c>
      <c r="AH11" s="12">
        <f t="shared" si="2"/>
        <v>471273.29778399999</v>
      </c>
      <c r="AI11" s="12">
        <f t="shared" si="2"/>
        <v>439829.34341800003</v>
      </c>
      <c r="AJ11" s="12">
        <f t="shared" si="2"/>
        <v>207673.685872</v>
      </c>
      <c r="AK11" s="12">
        <f t="shared" si="2"/>
        <v>526260.89681599999</v>
      </c>
      <c r="AL11" s="12">
        <f t="shared" si="2"/>
        <v>1032649.630874</v>
      </c>
      <c r="AM11" s="12">
        <f t="shared" si="2"/>
        <v>2586844.5707899998</v>
      </c>
      <c r="AN11" s="12">
        <f t="shared" si="2"/>
        <v>245166.31781800001</v>
      </c>
      <c r="AO11" s="12">
        <f t="shared" si="2"/>
        <v>8470.4888630000005</v>
      </c>
      <c r="AP11" s="12">
        <f t="shared" si="2"/>
        <v>1131565.6225049999</v>
      </c>
      <c r="AQ11" s="12">
        <f t="shared" si="2"/>
        <v>213140.02892000001</v>
      </c>
      <c r="AR11" s="12">
        <f t="shared" si="2"/>
        <v>5528336.8271469995</v>
      </c>
      <c r="AS11" s="12">
        <f t="shared" si="2"/>
        <v>1613322.002022</v>
      </c>
      <c r="AT11" s="12">
        <f>SUM(AT12:AT14)</f>
        <v>111502.315892</v>
      </c>
      <c r="AU11" s="12">
        <f t="shared" si="2"/>
        <v>26451.111457999999</v>
      </c>
      <c r="AV11" s="12">
        <f t="shared" si="2"/>
        <v>157438.59247600002</v>
      </c>
      <c r="AW11" s="12">
        <f t="shared" si="2"/>
        <v>277900.803121</v>
      </c>
      <c r="AX11" s="12">
        <f t="shared" si="2"/>
        <v>173930.26291699999</v>
      </c>
      <c r="AY11" s="12">
        <f t="shared" si="2"/>
        <v>735212.90667200007</v>
      </c>
      <c r="AZ11" s="12">
        <f t="shared" si="2"/>
        <v>397323.82508800004</v>
      </c>
      <c r="BA11" s="12">
        <f t="shared" si="2"/>
        <v>674347.67334500002</v>
      </c>
      <c r="BB11" s="12">
        <f t="shared" si="2"/>
        <v>145718.29505299998</v>
      </c>
      <c r="BC11" s="12">
        <f t="shared" si="2"/>
        <v>738640.71680599998</v>
      </c>
      <c r="BD11" s="12">
        <f t="shared" si="2"/>
        <v>9680.3489640000007</v>
      </c>
      <c r="BE11" s="12">
        <f t="shared" si="2"/>
        <v>72726.349262999996</v>
      </c>
      <c r="BF11" s="12">
        <f t="shared" si="2"/>
        <v>94008.597922999994</v>
      </c>
      <c r="BG11" s="12">
        <f t="shared" si="2"/>
        <v>18061.684333000001</v>
      </c>
      <c r="BH11" s="12">
        <f t="shared" si="2"/>
        <v>272511.86929100001</v>
      </c>
      <c r="BI11" s="12">
        <f t="shared" si="2"/>
        <v>110585.29104699999</v>
      </c>
      <c r="BJ11" s="12">
        <f t="shared" si="2"/>
        <v>79521.558554000003</v>
      </c>
      <c r="BK11" s="12">
        <f t="shared" si="2"/>
        <v>42177.555530999998</v>
      </c>
      <c r="BL11" s="12">
        <f t="shared" si="2"/>
        <v>288582.03931000002</v>
      </c>
      <c r="BM11" s="12">
        <f>SUM(BM12:BM14)</f>
        <v>0</v>
      </c>
      <c r="BN11" s="12">
        <f t="shared" si="2"/>
        <v>8821.4782849999992</v>
      </c>
      <c r="BO11" s="12">
        <f t="shared" si="2"/>
        <v>1728.4075</v>
      </c>
      <c r="BP11" s="12">
        <f t="shared" si="2"/>
        <v>1944.34545</v>
      </c>
      <c r="BQ11" s="12">
        <f t="shared" si="2"/>
        <v>1519.6657499999999</v>
      </c>
      <c r="BR11" s="12">
        <f t="shared" ref="BR11:DZ11" si="3">SUM(BR12:BR14)</f>
        <v>0</v>
      </c>
      <c r="BS11" s="12">
        <f t="shared" si="3"/>
        <v>2719.4112500000001</v>
      </c>
      <c r="BT11" s="12">
        <f t="shared" si="3"/>
        <v>11226.409119</v>
      </c>
      <c r="BU11" s="12">
        <f t="shared" si="3"/>
        <v>8665.9610819999998</v>
      </c>
      <c r="BV11" s="12">
        <f t="shared" si="3"/>
        <v>125969.07816599999</v>
      </c>
      <c r="BW11" s="12">
        <f t="shared" si="3"/>
        <v>27885.523400000002</v>
      </c>
      <c r="BX11" s="12">
        <f t="shared" si="3"/>
        <v>50674.769140000004</v>
      </c>
      <c r="BY11" s="12">
        <f t="shared" si="3"/>
        <v>103748.748893</v>
      </c>
      <c r="BZ11" s="12">
        <f t="shared" si="3"/>
        <v>1761611.6335209999</v>
      </c>
      <c r="CA11" s="12">
        <f t="shared" si="3"/>
        <v>65780.948432999998</v>
      </c>
      <c r="CB11" s="12">
        <f t="shared" si="3"/>
        <v>166721.53370999999</v>
      </c>
      <c r="CC11" s="12">
        <f t="shared" si="3"/>
        <v>4640730.0574650001</v>
      </c>
      <c r="CD11" s="12">
        <f t="shared" si="3"/>
        <v>177076.21559600002</v>
      </c>
      <c r="CE11" s="12">
        <f t="shared" si="3"/>
        <v>52333.555358999998</v>
      </c>
      <c r="CF11" s="12">
        <f t="shared" si="3"/>
        <v>68535.684561000002</v>
      </c>
      <c r="CG11" s="12">
        <f t="shared" si="3"/>
        <v>504705.72293400002</v>
      </c>
      <c r="CH11" s="12">
        <f t="shared" si="3"/>
        <v>32937.252122999998</v>
      </c>
      <c r="CI11" s="12">
        <f t="shared" si="3"/>
        <v>59007.219839999998</v>
      </c>
      <c r="CJ11" s="12">
        <f t="shared" si="3"/>
        <v>43725.827181000001</v>
      </c>
      <c r="CK11" s="12">
        <f t="shared" si="3"/>
        <v>99</v>
      </c>
      <c r="CL11" s="12">
        <f t="shared" si="3"/>
        <v>2172.6099279999999</v>
      </c>
      <c r="CM11" s="12">
        <f t="shared" si="3"/>
        <v>2036.9760000000001</v>
      </c>
      <c r="CN11" s="12">
        <f t="shared" si="3"/>
        <v>2190.5</v>
      </c>
      <c r="CO11" s="12">
        <f t="shared" si="3"/>
        <v>1.6408860000000001</v>
      </c>
      <c r="CP11" s="12">
        <f t="shared" si="3"/>
        <v>395.56980199999998</v>
      </c>
      <c r="CQ11" s="12">
        <f t="shared" si="3"/>
        <v>150.98599999999999</v>
      </c>
      <c r="CR11" s="12">
        <f t="shared" si="3"/>
        <v>22891.516964999999</v>
      </c>
      <c r="CS11" s="12">
        <f t="shared" si="3"/>
        <v>23058.601488999997</v>
      </c>
      <c r="CT11" s="12">
        <f t="shared" si="3"/>
        <v>68347.840026000005</v>
      </c>
      <c r="CU11" s="12">
        <f>SUM(CU12:CU14)</f>
        <v>0</v>
      </c>
      <c r="CV11" s="12">
        <f t="shared" si="3"/>
        <v>0</v>
      </c>
      <c r="CW11" s="12">
        <f t="shared" si="3"/>
        <v>0</v>
      </c>
      <c r="CX11" s="12">
        <f t="shared" si="3"/>
        <v>0</v>
      </c>
      <c r="CY11" s="12">
        <f t="shared" si="3"/>
        <v>0</v>
      </c>
      <c r="CZ11" s="12">
        <f t="shared" ref="CZ11:DA11" si="4">SUM(CZ12:CZ14)</f>
        <v>0</v>
      </c>
      <c r="DA11" s="12">
        <f t="shared" si="4"/>
        <v>0</v>
      </c>
      <c r="DB11" s="12">
        <f t="shared" si="3"/>
        <v>0</v>
      </c>
      <c r="DC11" s="12">
        <f t="shared" si="3"/>
        <v>0</v>
      </c>
      <c r="DD11" s="12">
        <f t="shared" si="3"/>
        <v>0</v>
      </c>
      <c r="DE11" s="12">
        <f t="shared" si="3"/>
        <v>0</v>
      </c>
      <c r="DF11" s="12">
        <f t="shared" si="3"/>
        <v>0</v>
      </c>
      <c r="DG11" s="12">
        <f t="shared" si="3"/>
        <v>0</v>
      </c>
      <c r="DH11" s="12">
        <f t="shared" si="3"/>
        <v>0</v>
      </c>
      <c r="DI11" s="12">
        <f t="shared" si="3"/>
        <v>0</v>
      </c>
      <c r="DJ11" s="12">
        <f t="shared" si="3"/>
        <v>0</v>
      </c>
      <c r="DK11" s="12">
        <f t="shared" ref="DK11" si="5">SUM(DK12:DK14)</f>
        <v>0</v>
      </c>
      <c r="DL11" s="12">
        <f t="shared" si="3"/>
        <v>0</v>
      </c>
      <c r="DM11" s="12">
        <f t="shared" si="3"/>
        <v>0</v>
      </c>
      <c r="DN11" s="12">
        <f t="shared" ref="DN11" si="6">SUM(DN12:DN14)</f>
        <v>0</v>
      </c>
      <c r="DO11" s="12">
        <f t="shared" si="3"/>
        <v>0</v>
      </c>
      <c r="DP11" s="12">
        <f t="shared" si="3"/>
        <v>0</v>
      </c>
      <c r="DQ11" s="12">
        <f t="shared" si="3"/>
        <v>294669.75352600001</v>
      </c>
      <c r="DR11" s="12">
        <f t="shared" si="3"/>
        <v>0</v>
      </c>
      <c r="DS11" s="12">
        <f t="shared" si="3"/>
        <v>0</v>
      </c>
      <c r="DT11" s="12">
        <f t="shared" si="3"/>
        <v>0</v>
      </c>
      <c r="DU11" s="12">
        <f t="shared" ref="DU11" si="7">SUM(DU12:DU14)</f>
        <v>0</v>
      </c>
      <c r="DV11" s="12">
        <f t="shared" si="3"/>
        <v>0</v>
      </c>
      <c r="DW11" s="12">
        <f t="shared" si="3"/>
        <v>0</v>
      </c>
      <c r="DX11" s="12">
        <f t="shared" si="3"/>
        <v>0</v>
      </c>
      <c r="DY11" s="12">
        <f t="shared" si="3"/>
        <v>0</v>
      </c>
      <c r="DZ11" s="12">
        <f t="shared" si="3"/>
        <v>26218.333016</v>
      </c>
    </row>
    <row r="12" spans="1:130" s="5" customFormat="1" ht="15.75">
      <c r="A12" s="13">
        <v>1</v>
      </c>
      <c r="B12" s="14" t="s">
        <v>86</v>
      </c>
      <c r="C12" s="15">
        <v>785197.89443900005</v>
      </c>
      <c r="D12" s="15">
        <f>SUM(E12:DZ12)</f>
        <v>876381.89511399996</v>
      </c>
      <c r="E12" s="15">
        <v>0</v>
      </c>
      <c r="F12" s="15">
        <v>211.6</v>
      </c>
      <c r="G12" s="15">
        <v>27377.245890999999</v>
      </c>
      <c r="H12" s="15">
        <v>89511.313097999999</v>
      </c>
      <c r="I12" s="15">
        <v>78.555000000000007</v>
      </c>
      <c r="J12" s="15">
        <v>0</v>
      </c>
      <c r="K12" s="15">
        <v>0</v>
      </c>
      <c r="L12" s="15">
        <v>1410.7249999999999</v>
      </c>
      <c r="M12" s="15">
        <v>956.02</v>
      </c>
      <c r="N12" s="15">
        <v>0</v>
      </c>
      <c r="O12" s="15">
        <v>160.47999999999999</v>
      </c>
      <c r="P12" s="15">
        <v>0</v>
      </c>
      <c r="Q12" s="15">
        <v>0</v>
      </c>
      <c r="R12" s="15">
        <v>0</v>
      </c>
      <c r="S12" s="15">
        <v>0</v>
      </c>
      <c r="T12" s="15">
        <v>568.15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378.56659999999999</v>
      </c>
      <c r="AB12" s="15">
        <v>0</v>
      </c>
      <c r="AC12" s="15">
        <v>15188.521325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0</v>
      </c>
      <c r="AT12" s="15">
        <v>0</v>
      </c>
      <c r="AU12" s="15">
        <v>0</v>
      </c>
      <c r="AV12" s="15">
        <v>0</v>
      </c>
      <c r="AW12" s="15">
        <v>0</v>
      </c>
      <c r="AX12" s="15">
        <v>0</v>
      </c>
      <c r="AY12" s="15">
        <v>0</v>
      </c>
      <c r="AZ12" s="15">
        <v>0</v>
      </c>
      <c r="BA12" s="15">
        <v>0</v>
      </c>
      <c r="BB12" s="15">
        <v>0</v>
      </c>
      <c r="BC12" s="15">
        <v>0</v>
      </c>
      <c r="BD12" s="15">
        <v>0</v>
      </c>
      <c r="BE12" s="15">
        <v>0</v>
      </c>
      <c r="BF12" s="15">
        <v>0</v>
      </c>
      <c r="BG12" s="15">
        <v>0</v>
      </c>
      <c r="BH12" s="15">
        <v>0</v>
      </c>
      <c r="BI12" s="15">
        <v>0</v>
      </c>
      <c r="BJ12" s="15">
        <v>0</v>
      </c>
      <c r="BK12" s="15">
        <v>0</v>
      </c>
      <c r="BL12" s="15">
        <v>0</v>
      </c>
      <c r="BM12" s="15">
        <v>0</v>
      </c>
      <c r="BN12" s="15">
        <v>0</v>
      </c>
      <c r="BO12" s="15">
        <v>0</v>
      </c>
      <c r="BP12" s="15">
        <v>0</v>
      </c>
      <c r="BQ12" s="15">
        <v>0</v>
      </c>
      <c r="BR12" s="15">
        <v>0</v>
      </c>
      <c r="BS12" s="15">
        <v>0</v>
      </c>
      <c r="BT12" s="15">
        <v>0</v>
      </c>
      <c r="BU12" s="15">
        <v>749.91</v>
      </c>
      <c r="BV12" s="15">
        <v>33485.752675000003</v>
      </c>
      <c r="BW12" s="15">
        <v>21843.272000000001</v>
      </c>
      <c r="BX12" s="15">
        <v>35504.476000000002</v>
      </c>
      <c r="BY12" s="15">
        <v>46874.080000000002</v>
      </c>
      <c r="BZ12" s="15">
        <v>113116.785</v>
      </c>
      <c r="CA12" s="15">
        <v>38893.625999999997</v>
      </c>
      <c r="CB12" s="15">
        <v>65934.706812999997</v>
      </c>
      <c r="CC12" s="15">
        <v>123146.897429</v>
      </c>
      <c r="CD12" s="15">
        <v>76571.42</v>
      </c>
      <c r="CE12" s="15">
        <v>43036.869250000003</v>
      </c>
      <c r="CF12" s="15">
        <v>38272.580232</v>
      </c>
      <c r="CG12" s="15">
        <v>103110.34280100001</v>
      </c>
      <c r="CH12" s="15">
        <v>0</v>
      </c>
      <c r="CI12" s="15">
        <v>0</v>
      </c>
      <c r="CJ12" s="15">
        <v>0</v>
      </c>
      <c r="CK12" s="15">
        <v>0</v>
      </c>
      <c r="CL12" s="15">
        <v>0</v>
      </c>
      <c r="CM12" s="15">
        <v>0</v>
      </c>
      <c r="CN12" s="15">
        <v>0</v>
      </c>
      <c r="CO12" s="15">
        <v>0</v>
      </c>
      <c r="CP12" s="15">
        <v>0</v>
      </c>
      <c r="CQ12" s="15">
        <v>0</v>
      </c>
      <c r="CR12" s="15">
        <v>0</v>
      </c>
      <c r="CS12" s="15">
        <v>0</v>
      </c>
      <c r="CT12" s="15">
        <v>0</v>
      </c>
      <c r="CU12" s="15">
        <v>0</v>
      </c>
      <c r="CV12" s="15">
        <v>0</v>
      </c>
      <c r="CW12" s="15">
        <v>0</v>
      </c>
      <c r="CX12" s="15">
        <v>0</v>
      </c>
      <c r="CY12" s="15">
        <v>0</v>
      </c>
      <c r="CZ12" s="15">
        <v>0</v>
      </c>
      <c r="DA12" s="15">
        <v>0</v>
      </c>
      <c r="DB12" s="15">
        <v>0</v>
      </c>
      <c r="DC12" s="15">
        <v>0</v>
      </c>
      <c r="DD12" s="15">
        <v>0</v>
      </c>
      <c r="DE12" s="15">
        <v>0</v>
      </c>
      <c r="DF12" s="15">
        <v>0</v>
      </c>
      <c r="DG12" s="15">
        <v>0</v>
      </c>
      <c r="DH12" s="15">
        <v>0</v>
      </c>
      <c r="DI12" s="15">
        <v>0</v>
      </c>
      <c r="DJ12" s="15">
        <v>0</v>
      </c>
      <c r="DK12" s="15">
        <v>0</v>
      </c>
      <c r="DL12" s="15">
        <v>0</v>
      </c>
      <c r="DM12" s="15">
        <v>0</v>
      </c>
      <c r="DN12" s="15">
        <v>0</v>
      </c>
      <c r="DO12" s="15">
        <v>0</v>
      </c>
      <c r="DP12" s="15">
        <v>0</v>
      </c>
      <c r="DQ12" s="15">
        <v>0</v>
      </c>
      <c r="DR12" s="15">
        <v>0</v>
      </c>
      <c r="DS12" s="15">
        <v>0</v>
      </c>
      <c r="DT12" s="15">
        <v>0</v>
      </c>
      <c r="DU12" s="15">
        <v>0</v>
      </c>
      <c r="DV12" s="15">
        <v>0</v>
      </c>
      <c r="DW12" s="15">
        <v>0</v>
      </c>
      <c r="DX12" s="15">
        <v>0</v>
      </c>
      <c r="DY12" s="15">
        <v>0</v>
      </c>
      <c r="DZ12" s="15">
        <v>0</v>
      </c>
    </row>
    <row r="13" spans="1:130" s="5" customFormat="1" ht="15.75">
      <c r="A13" s="13">
        <v>2</v>
      </c>
      <c r="B13" s="14" t="s">
        <v>87</v>
      </c>
      <c r="C13" s="15">
        <v>13101819.540817</v>
      </c>
      <c r="D13" s="15">
        <f>SUM(E13:DZ13)</f>
        <v>13279964.562868347</v>
      </c>
      <c r="E13" s="15">
        <v>125162.727577</v>
      </c>
      <c r="F13" s="15">
        <v>335643.96655034996</v>
      </c>
      <c r="G13" s="15">
        <v>56490.832187</v>
      </c>
      <c r="H13" s="15">
        <v>19176.974061000001</v>
      </c>
      <c r="I13" s="15">
        <v>76445.069684999995</v>
      </c>
      <c r="J13" s="15">
        <v>17523.1646</v>
      </c>
      <c r="K13" s="15">
        <v>4296.2227979999998</v>
      </c>
      <c r="L13" s="15">
        <v>0</v>
      </c>
      <c r="M13" s="15">
        <v>36822.617315000003</v>
      </c>
      <c r="N13" s="15">
        <v>17144.089421000001</v>
      </c>
      <c r="O13" s="15">
        <v>85739.175296000001</v>
      </c>
      <c r="P13" s="15">
        <v>1023.540316</v>
      </c>
      <c r="Q13" s="15">
        <v>51725.129268999997</v>
      </c>
      <c r="R13" s="15">
        <v>48946.278179000001</v>
      </c>
      <c r="S13" s="15">
        <v>23085.592791999999</v>
      </c>
      <c r="T13" s="15">
        <v>51790.068061999998</v>
      </c>
      <c r="U13" s="15">
        <v>0</v>
      </c>
      <c r="V13" s="15">
        <v>0</v>
      </c>
      <c r="W13" s="15">
        <v>0</v>
      </c>
      <c r="X13" s="15">
        <v>961.12183300000004</v>
      </c>
      <c r="Y13" s="15">
        <v>39394.612000000001</v>
      </c>
      <c r="Z13" s="15">
        <v>52493.142502000002</v>
      </c>
      <c r="AA13" s="15">
        <v>791770.70787200006</v>
      </c>
      <c r="AB13" s="15">
        <v>17419.692740999999</v>
      </c>
      <c r="AC13" s="15">
        <v>2939775.9114470002</v>
      </c>
      <c r="AD13" s="15">
        <v>504294.64750000002</v>
      </c>
      <c r="AE13" s="15">
        <v>584231.37151800003</v>
      </c>
      <c r="AF13" s="15">
        <v>91331.038159000003</v>
      </c>
      <c r="AG13" s="15">
        <v>107404.752311</v>
      </c>
      <c r="AH13" s="15">
        <v>92960.449980999998</v>
      </c>
      <c r="AI13" s="15">
        <v>52593.438203999998</v>
      </c>
      <c r="AJ13" s="15">
        <v>10434.738173</v>
      </c>
      <c r="AK13" s="15">
        <v>122751.341585</v>
      </c>
      <c r="AL13" s="15">
        <v>495228.76230599999</v>
      </c>
      <c r="AM13" s="15">
        <v>420515.74941300001</v>
      </c>
      <c r="AN13" s="15">
        <v>45328.35</v>
      </c>
      <c r="AO13" s="15">
        <v>0</v>
      </c>
      <c r="AP13" s="15">
        <v>166781.491591</v>
      </c>
      <c r="AQ13" s="15">
        <v>0</v>
      </c>
      <c r="AR13" s="15">
        <v>1263858.5486709999</v>
      </c>
      <c r="AS13" s="15">
        <v>317547.582696</v>
      </c>
      <c r="AT13" s="15">
        <v>8307.9955009999994</v>
      </c>
      <c r="AU13" s="15">
        <v>1074</v>
      </c>
      <c r="AV13" s="15">
        <v>55888.222882000002</v>
      </c>
      <c r="AW13" s="15">
        <v>249831.32047499999</v>
      </c>
      <c r="AX13" s="15">
        <v>0</v>
      </c>
      <c r="AY13" s="15">
        <v>203192.09895099999</v>
      </c>
      <c r="AZ13" s="15">
        <v>47678.724839000002</v>
      </c>
      <c r="BA13" s="15">
        <v>411655.21977099997</v>
      </c>
      <c r="BB13" s="15">
        <v>36489.574343</v>
      </c>
      <c r="BC13" s="15">
        <v>0</v>
      </c>
      <c r="BD13" s="15">
        <v>0</v>
      </c>
      <c r="BE13" s="15">
        <v>0</v>
      </c>
      <c r="BF13" s="15">
        <v>3281.804177</v>
      </c>
      <c r="BG13" s="15">
        <v>0</v>
      </c>
      <c r="BH13" s="15">
        <v>134571.812527</v>
      </c>
      <c r="BI13" s="15">
        <v>13670.460614</v>
      </c>
      <c r="BJ13" s="15">
        <v>23287.251881</v>
      </c>
      <c r="BK13" s="15">
        <v>381.81970000000001</v>
      </c>
      <c r="BL13" s="15">
        <v>35895.160331999999</v>
      </c>
      <c r="BM13" s="15">
        <v>0</v>
      </c>
      <c r="BN13" s="15">
        <v>6217.5782849999996</v>
      </c>
      <c r="BO13" s="15">
        <v>0</v>
      </c>
      <c r="BP13" s="15">
        <v>0</v>
      </c>
      <c r="BQ13" s="15">
        <v>0</v>
      </c>
      <c r="BR13" s="15">
        <v>0</v>
      </c>
      <c r="BS13" s="15">
        <v>0</v>
      </c>
      <c r="BT13" s="15">
        <v>0</v>
      </c>
      <c r="BU13" s="15">
        <v>7837.5951379999997</v>
      </c>
      <c r="BV13" s="15">
        <v>31763.018924</v>
      </c>
      <c r="BW13" s="15">
        <v>3355.625</v>
      </c>
      <c r="BX13" s="15">
        <v>2332.4461999999999</v>
      </c>
      <c r="BY13" s="15">
        <v>20844.497995000002</v>
      </c>
      <c r="BZ13" s="15">
        <v>1390866.3773050001</v>
      </c>
      <c r="CA13" s="15">
        <v>7743.2026859999996</v>
      </c>
      <c r="CB13" s="15">
        <v>30779.228283</v>
      </c>
      <c r="CC13" s="15">
        <v>1320436.7987629999</v>
      </c>
      <c r="CD13" s="15">
        <v>30230.089250000001</v>
      </c>
      <c r="CE13" s="15">
        <v>9152.8548090000004</v>
      </c>
      <c r="CF13" s="15">
        <v>10558.033286</v>
      </c>
      <c r="CG13" s="15">
        <v>0</v>
      </c>
      <c r="CH13" s="15">
        <v>0</v>
      </c>
      <c r="CI13" s="15">
        <v>0</v>
      </c>
      <c r="CJ13" s="15">
        <v>0.267181</v>
      </c>
      <c r="CK13" s="15">
        <v>0</v>
      </c>
      <c r="CL13" s="15">
        <v>0</v>
      </c>
      <c r="CM13" s="15">
        <v>0</v>
      </c>
      <c r="CN13" s="15">
        <v>0</v>
      </c>
      <c r="CO13" s="15">
        <v>0</v>
      </c>
      <c r="CP13" s="15">
        <v>0</v>
      </c>
      <c r="CQ13" s="15">
        <v>0</v>
      </c>
      <c r="CR13" s="15">
        <v>0</v>
      </c>
      <c r="CS13" s="15">
        <v>22855.988647999999</v>
      </c>
      <c r="CT13" s="15">
        <v>66764.285476000005</v>
      </c>
      <c r="CU13" s="15">
        <v>0</v>
      </c>
      <c r="CV13" s="15">
        <v>0</v>
      </c>
      <c r="CW13" s="15">
        <v>0</v>
      </c>
      <c r="CX13" s="15">
        <v>0</v>
      </c>
      <c r="CY13" s="15">
        <v>0</v>
      </c>
      <c r="CZ13" s="15">
        <v>0</v>
      </c>
      <c r="DA13" s="15">
        <v>0</v>
      </c>
      <c r="DB13" s="15">
        <v>0</v>
      </c>
      <c r="DC13" s="15">
        <v>0</v>
      </c>
      <c r="DD13" s="15">
        <v>0</v>
      </c>
      <c r="DE13" s="15">
        <v>0</v>
      </c>
      <c r="DF13" s="15">
        <v>0</v>
      </c>
      <c r="DG13" s="15">
        <v>0</v>
      </c>
      <c r="DH13" s="15">
        <v>0</v>
      </c>
      <c r="DI13" s="15">
        <v>0</v>
      </c>
      <c r="DJ13" s="15">
        <v>0</v>
      </c>
      <c r="DK13" s="15">
        <v>0</v>
      </c>
      <c r="DL13" s="15">
        <v>0</v>
      </c>
      <c r="DM13" s="15">
        <v>0</v>
      </c>
      <c r="DN13" s="15">
        <v>0</v>
      </c>
      <c r="DO13" s="15">
        <v>0</v>
      </c>
      <c r="DP13" s="15">
        <v>0</v>
      </c>
      <c r="DQ13" s="15">
        <v>0</v>
      </c>
      <c r="DR13" s="15">
        <v>0</v>
      </c>
      <c r="DS13" s="15">
        <v>0</v>
      </c>
      <c r="DT13" s="15">
        <v>0</v>
      </c>
      <c r="DU13" s="15">
        <v>0</v>
      </c>
      <c r="DV13" s="15">
        <v>0</v>
      </c>
      <c r="DW13" s="15">
        <v>0</v>
      </c>
      <c r="DX13" s="15">
        <v>0</v>
      </c>
      <c r="DY13" s="15">
        <v>0</v>
      </c>
      <c r="DZ13" s="15">
        <v>24928.311034999999</v>
      </c>
    </row>
    <row r="14" spans="1:130" s="5" customFormat="1" ht="15.75">
      <c r="A14" s="13">
        <v>3</v>
      </c>
      <c r="B14" s="14" t="s">
        <v>88</v>
      </c>
      <c r="C14" s="15">
        <v>28029853.709500998</v>
      </c>
      <c r="D14" s="15">
        <f>SUM(E14:DZ14)</f>
        <v>27949040.259949002</v>
      </c>
      <c r="E14" s="15">
        <v>9460.7259450000001</v>
      </c>
      <c r="F14" s="15">
        <v>469.77104000000003</v>
      </c>
      <c r="G14" s="15">
        <v>4355.3467430000001</v>
      </c>
      <c r="H14" s="15">
        <v>16.363636</v>
      </c>
      <c r="I14" s="15">
        <v>3341.8318239999999</v>
      </c>
      <c r="J14" s="15">
        <v>5356.9878760000001</v>
      </c>
      <c r="K14" s="15">
        <v>33980.610316999999</v>
      </c>
      <c r="L14" s="15">
        <v>20530.586407999999</v>
      </c>
      <c r="M14" s="15">
        <v>90.561046000000005</v>
      </c>
      <c r="N14" s="15">
        <v>616.25210000000004</v>
      </c>
      <c r="O14" s="15">
        <v>44578.872360000001</v>
      </c>
      <c r="P14" s="15">
        <v>0</v>
      </c>
      <c r="Q14" s="15">
        <v>432.01090099999999</v>
      </c>
      <c r="R14" s="15">
        <v>9561.2199999999993</v>
      </c>
      <c r="S14" s="15">
        <v>6744.0406700000003</v>
      </c>
      <c r="T14" s="15">
        <v>86.121266000000006</v>
      </c>
      <c r="U14" s="15">
        <v>60.958053</v>
      </c>
      <c r="V14" s="15">
        <v>3573.8762940000001</v>
      </c>
      <c r="W14" s="15">
        <v>47442.118484999999</v>
      </c>
      <c r="X14" s="15">
        <v>0</v>
      </c>
      <c r="Y14" s="15">
        <v>30328.162575999999</v>
      </c>
      <c r="Z14" s="15">
        <v>421122.99882199999</v>
      </c>
      <c r="AA14" s="15">
        <v>1642263.2319050001</v>
      </c>
      <c r="AB14" s="15">
        <v>1625437.3470650001</v>
      </c>
      <c r="AC14" s="15">
        <v>3451242.9803579999</v>
      </c>
      <c r="AD14" s="15">
        <v>1176587.495171</v>
      </c>
      <c r="AE14" s="15">
        <v>48667.124025999998</v>
      </c>
      <c r="AF14" s="15">
        <v>136581.984226</v>
      </c>
      <c r="AG14" s="15">
        <v>375366.22964400001</v>
      </c>
      <c r="AH14" s="15">
        <v>378312.84780300001</v>
      </c>
      <c r="AI14" s="15">
        <v>387235.90521400003</v>
      </c>
      <c r="AJ14" s="15">
        <v>197238.94769900001</v>
      </c>
      <c r="AK14" s="15">
        <v>403509.55523100001</v>
      </c>
      <c r="AL14" s="15">
        <v>537420.86856800003</v>
      </c>
      <c r="AM14" s="15">
        <v>2166328.8213769998</v>
      </c>
      <c r="AN14" s="15">
        <v>199837.967818</v>
      </c>
      <c r="AO14" s="15">
        <v>8470.4888630000005</v>
      </c>
      <c r="AP14" s="15">
        <v>964784.13091399998</v>
      </c>
      <c r="AQ14" s="15">
        <v>213140.02892000001</v>
      </c>
      <c r="AR14" s="15">
        <v>4264478.2784759998</v>
      </c>
      <c r="AS14" s="15">
        <v>1295774.4193259999</v>
      </c>
      <c r="AT14" s="15">
        <v>103194.320391</v>
      </c>
      <c r="AU14" s="15">
        <v>25377.111457999999</v>
      </c>
      <c r="AV14" s="15">
        <v>101550.369594</v>
      </c>
      <c r="AW14" s="15">
        <v>28069.482646</v>
      </c>
      <c r="AX14" s="15">
        <v>173930.26291699999</v>
      </c>
      <c r="AY14" s="15">
        <v>532020.80772100005</v>
      </c>
      <c r="AZ14" s="15">
        <v>349645.10024900001</v>
      </c>
      <c r="BA14" s="15">
        <v>262692.45357399998</v>
      </c>
      <c r="BB14" s="15">
        <v>109228.72070999999</v>
      </c>
      <c r="BC14" s="15">
        <v>738640.71680599998</v>
      </c>
      <c r="BD14" s="15">
        <v>9680.3489640000007</v>
      </c>
      <c r="BE14" s="15">
        <v>72726.349262999996</v>
      </c>
      <c r="BF14" s="15">
        <v>90726.793745999996</v>
      </c>
      <c r="BG14" s="15">
        <v>18061.684333000001</v>
      </c>
      <c r="BH14" s="15">
        <v>137940.05676400001</v>
      </c>
      <c r="BI14" s="15">
        <v>96914.830432999996</v>
      </c>
      <c r="BJ14" s="15">
        <v>56234.306672999999</v>
      </c>
      <c r="BK14" s="15">
        <v>41795.735830999998</v>
      </c>
      <c r="BL14" s="15">
        <v>252686.87897799999</v>
      </c>
      <c r="BM14" s="15">
        <v>0</v>
      </c>
      <c r="BN14" s="15">
        <v>2603.9</v>
      </c>
      <c r="BO14" s="15">
        <v>1728.4075</v>
      </c>
      <c r="BP14" s="15">
        <v>1944.34545</v>
      </c>
      <c r="BQ14" s="15">
        <v>1519.6657499999999</v>
      </c>
      <c r="BR14" s="15">
        <v>0</v>
      </c>
      <c r="BS14" s="15">
        <v>2719.4112500000001</v>
      </c>
      <c r="BT14" s="15">
        <v>11226.409119</v>
      </c>
      <c r="BU14" s="15">
        <v>78.455944000000002</v>
      </c>
      <c r="BV14" s="15">
        <v>60720.306567</v>
      </c>
      <c r="BW14" s="15">
        <v>2686.6264000000001</v>
      </c>
      <c r="BX14" s="15">
        <v>12837.846939999999</v>
      </c>
      <c r="BY14" s="15">
        <v>36030.170897999997</v>
      </c>
      <c r="BZ14" s="15">
        <v>257628.47121600001</v>
      </c>
      <c r="CA14" s="15">
        <v>19144.119747000001</v>
      </c>
      <c r="CB14" s="15">
        <v>70007.598614000002</v>
      </c>
      <c r="CC14" s="15">
        <v>3197146.361273</v>
      </c>
      <c r="CD14" s="15">
        <v>70274.706346000006</v>
      </c>
      <c r="CE14" s="15">
        <v>143.8313</v>
      </c>
      <c r="CF14" s="15">
        <v>19705.071043</v>
      </c>
      <c r="CG14" s="15">
        <v>401595.38013300003</v>
      </c>
      <c r="CH14" s="15">
        <v>32937.252122999998</v>
      </c>
      <c r="CI14" s="15">
        <v>59007.219839999998</v>
      </c>
      <c r="CJ14" s="15">
        <v>43725.56</v>
      </c>
      <c r="CK14" s="15">
        <v>99</v>
      </c>
      <c r="CL14" s="15">
        <v>2172.6099279999999</v>
      </c>
      <c r="CM14" s="15">
        <v>2036.9760000000001</v>
      </c>
      <c r="CN14" s="15">
        <v>2190.5</v>
      </c>
      <c r="CO14" s="15">
        <v>1.6408860000000001</v>
      </c>
      <c r="CP14" s="15">
        <v>395.56980199999998</v>
      </c>
      <c r="CQ14" s="15">
        <v>150.98599999999999</v>
      </c>
      <c r="CR14" s="15">
        <v>22891.516964999999</v>
      </c>
      <c r="CS14" s="15">
        <v>202.612841</v>
      </c>
      <c r="CT14" s="15">
        <v>1583.5545500000001</v>
      </c>
      <c r="CU14" s="15">
        <v>0</v>
      </c>
      <c r="CV14" s="15">
        <v>0</v>
      </c>
      <c r="CW14" s="15">
        <v>0</v>
      </c>
      <c r="CX14" s="15">
        <v>0</v>
      </c>
      <c r="CY14" s="15">
        <v>0</v>
      </c>
      <c r="CZ14" s="15">
        <v>0</v>
      </c>
      <c r="DA14" s="15">
        <v>0</v>
      </c>
      <c r="DB14" s="15">
        <v>0</v>
      </c>
      <c r="DC14" s="15">
        <v>0</v>
      </c>
      <c r="DD14" s="15">
        <v>0</v>
      </c>
      <c r="DE14" s="15">
        <v>0</v>
      </c>
      <c r="DF14" s="15">
        <v>0</v>
      </c>
      <c r="DG14" s="15">
        <v>0</v>
      </c>
      <c r="DH14" s="15">
        <v>0</v>
      </c>
      <c r="DI14" s="15">
        <v>0</v>
      </c>
      <c r="DJ14" s="15">
        <v>0</v>
      </c>
      <c r="DK14" s="15">
        <v>0</v>
      </c>
      <c r="DL14" s="15">
        <v>0</v>
      </c>
      <c r="DM14" s="15">
        <v>0</v>
      </c>
      <c r="DN14" s="15">
        <v>0</v>
      </c>
      <c r="DO14" s="15">
        <v>0</v>
      </c>
      <c r="DP14" s="15">
        <v>0</v>
      </c>
      <c r="DQ14" s="15">
        <v>294669.75352600001</v>
      </c>
      <c r="DR14" s="15">
        <v>0</v>
      </c>
      <c r="DS14" s="15">
        <v>0</v>
      </c>
      <c r="DT14" s="15">
        <v>0</v>
      </c>
      <c r="DU14" s="15">
        <v>0</v>
      </c>
      <c r="DV14" s="15">
        <v>0</v>
      </c>
      <c r="DW14" s="15">
        <v>0</v>
      </c>
      <c r="DX14" s="15">
        <v>0</v>
      </c>
      <c r="DY14" s="15">
        <v>0</v>
      </c>
      <c r="DZ14" s="15">
        <v>1290.0219810000001</v>
      </c>
    </row>
    <row r="15" spans="1:130" s="6" customFormat="1" ht="15.75">
      <c r="A15" s="10" t="s">
        <v>1</v>
      </c>
      <c r="B15" s="11" t="s">
        <v>89</v>
      </c>
      <c r="C15" s="12">
        <f>SUM(C16:C18)</f>
        <v>12481209.380545001</v>
      </c>
      <c r="D15" s="12">
        <f t="shared" ref="D15:BQ15" si="8">SUM(D16:D18)</f>
        <v>12401460.732354999</v>
      </c>
      <c r="E15" s="12">
        <f t="shared" si="8"/>
        <v>117643.57605800001</v>
      </c>
      <c r="F15" s="12">
        <f t="shared" si="8"/>
        <v>252709.95649099999</v>
      </c>
      <c r="G15" s="12">
        <f t="shared" si="8"/>
        <v>17563.753879</v>
      </c>
      <c r="H15" s="12">
        <f t="shared" si="8"/>
        <v>99235.358533999999</v>
      </c>
      <c r="I15" s="12">
        <f t="shared" si="8"/>
        <v>47265.594787000002</v>
      </c>
      <c r="J15" s="12">
        <f t="shared" si="8"/>
        <v>14760.582923</v>
      </c>
      <c r="K15" s="12">
        <f t="shared" si="8"/>
        <v>23542.612149999997</v>
      </c>
      <c r="L15" s="12">
        <f t="shared" si="8"/>
        <v>38.923326000000003</v>
      </c>
      <c r="M15" s="12">
        <f t="shared" si="8"/>
        <v>14362.558837999999</v>
      </c>
      <c r="N15" s="12">
        <f t="shared" si="8"/>
        <v>10545.95097</v>
      </c>
      <c r="O15" s="12">
        <f t="shared" si="8"/>
        <v>65880.228960000008</v>
      </c>
      <c r="P15" s="12">
        <f t="shared" si="8"/>
        <v>1073.452</v>
      </c>
      <c r="Q15" s="12">
        <f t="shared" si="8"/>
        <v>54134.075650999999</v>
      </c>
      <c r="R15" s="12">
        <f t="shared" si="8"/>
        <v>41838.363218999999</v>
      </c>
      <c r="S15" s="12">
        <f t="shared" si="8"/>
        <v>20508.62285</v>
      </c>
      <c r="T15" s="12">
        <f t="shared" si="8"/>
        <v>35431.149525999994</v>
      </c>
      <c r="U15" s="12">
        <f t="shared" si="8"/>
        <v>61.135728</v>
      </c>
      <c r="V15" s="12">
        <f t="shared" si="8"/>
        <v>3245.3241400000002</v>
      </c>
      <c r="W15" s="12">
        <f t="shared" si="8"/>
        <v>441.10645599999998</v>
      </c>
      <c r="X15" s="12">
        <f t="shared" si="8"/>
        <v>960.65325600000006</v>
      </c>
      <c r="Y15" s="12">
        <f t="shared" si="8"/>
        <v>16465.616673</v>
      </c>
      <c r="Z15" s="12">
        <f t="shared" si="8"/>
        <v>58822.832768</v>
      </c>
      <c r="AA15" s="12">
        <f t="shared" si="8"/>
        <v>504074.85670499998</v>
      </c>
      <c r="AB15" s="12">
        <f t="shared" si="8"/>
        <v>17221.227456000001</v>
      </c>
      <c r="AC15" s="12">
        <f t="shared" si="8"/>
        <v>2254701.369624</v>
      </c>
      <c r="AD15" s="12">
        <f t="shared" si="8"/>
        <v>0</v>
      </c>
      <c r="AE15" s="12">
        <f t="shared" si="8"/>
        <v>378957.27013399999</v>
      </c>
      <c r="AF15" s="12">
        <f t="shared" si="8"/>
        <v>60050.979212000006</v>
      </c>
      <c r="AG15" s="12">
        <f t="shared" si="8"/>
        <v>94066.440919000001</v>
      </c>
      <c r="AH15" s="12">
        <f t="shared" si="8"/>
        <v>85220.581529000003</v>
      </c>
      <c r="AI15" s="12">
        <f t="shared" si="8"/>
        <v>43862.819291</v>
      </c>
      <c r="AJ15" s="12">
        <f t="shared" si="8"/>
        <v>290.91059999999999</v>
      </c>
      <c r="AK15" s="12">
        <f t="shared" si="8"/>
        <v>30784.808908999999</v>
      </c>
      <c r="AL15" s="12">
        <f t="shared" si="8"/>
        <v>328452.52633100003</v>
      </c>
      <c r="AM15" s="12">
        <f t="shared" si="8"/>
        <v>489185.809167</v>
      </c>
      <c r="AN15" s="12">
        <f t="shared" si="8"/>
        <v>2471.5446549999997</v>
      </c>
      <c r="AO15" s="12">
        <f t="shared" si="8"/>
        <v>0</v>
      </c>
      <c r="AP15" s="12">
        <f t="shared" si="8"/>
        <v>119151.396385</v>
      </c>
      <c r="AQ15" s="12">
        <f t="shared" si="8"/>
        <v>7441.4773860000005</v>
      </c>
      <c r="AR15" s="12">
        <f t="shared" si="8"/>
        <v>862750.61209399998</v>
      </c>
      <c r="AS15" s="12">
        <f t="shared" si="8"/>
        <v>249541.51283700002</v>
      </c>
      <c r="AT15" s="12">
        <f>SUM(AT16:AT18)</f>
        <v>6546.6677380000001</v>
      </c>
      <c r="AU15" s="12">
        <f t="shared" si="8"/>
        <v>0</v>
      </c>
      <c r="AV15" s="12">
        <f t="shared" si="8"/>
        <v>45179.910021000003</v>
      </c>
      <c r="AW15" s="12">
        <f t="shared" si="8"/>
        <v>188363.73105200002</v>
      </c>
      <c r="AX15" s="12">
        <f t="shared" si="8"/>
        <v>7787.6000379999996</v>
      </c>
      <c r="AY15" s="12">
        <f t="shared" si="8"/>
        <v>113922.96059</v>
      </c>
      <c r="AZ15" s="12">
        <f t="shared" si="8"/>
        <v>25557.209744</v>
      </c>
      <c r="BA15" s="12">
        <f t="shared" si="8"/>
        <v>382093.69922099996</v>
      </c>
      <c r="BB15" s="12">
        <f t="shared" si="8"/>
        <v>45103.470306999996</v>
      </c>
      <c r="BC15" s="12">
        <f t="shared" si="8"/>
        <v>159442.79048200001</v>
      </c>
      <c r="BD15" s="12">
        <f t="shared" si="8"/>
        <v>2.09</v>
      </c>
      <c r="BE15" s="12">
        <f t="shared" si="8"/>
        <v>0</v>
      </c>
      <c r="BF15" s="12">
        <f t="shared" si="8"/>
        <v>1266.839594</v>
      </c>
      <c r="BG15" s="12">
        <f t="shared" si="8"/>
        <v>0</v>
      </c>
      <c r="BH15" s="12">
        <f t="shared" si="8"/>
        <v>62300.346438</v>
      </c>
      <c r="BI15" s="12">
        <f t="shared" si="8"/>
        <v>5479.6683480000002</v>
      </c>
      <c r="BJ15" s="12">
        <f t="shared" si="8"/>
        <v>35.636000000000003</v>
      </c>
      <c r="BK15" s="12">
        <f t="shared" si="8"/>
        <v>341.55816499999997</v>
      </c>
      <c r="BL15" s="12">
        <f t="shared" si="8"/>
        <v>23719.078216999998</v>
      </c>
      <c r="BM15" s="12">
        <f>SUM(BM16:BM18)</f>
        <v>0</v>
      </c>
      <c r="BN15" s="12">
        <f t="shared" si="8"/>
        <v>0</v>
      </c>
      <c r="BO15" s="12">
        <f t="shared" si="8"/>
        <v>0</v>
      </c>
      <c r="BP15" s="12">
        <f t="shared" si="8"/>
        <v>0</v>
      </c>
      <c r="BQ15" s="12">
        <f t="shared" si="8"/>
        <v>0</v>
      </c>
      <c r="BR15" s="12">
        <f t="shared" ref="BR15:DZ15" si="9">SUM(BR16:BR18)</f>
        <v>0</v>
      </c>
      <c r="BS15" s="12">
        <f t="shared" si="9"/>
        <v>0</v>
      </c>
      <c r="BT15" s="12">
        <f t="shared" si="9"/>
        <v>0</v>
      </c>
      <c r="BU15" s="12">
        <f t="shared" si="9"/>
        <v>977.65991200000008</v>
      </c>
      <c r="BV15" s="12">
        <f t="shared" si="9"/>
        <v>17901.670952</v>
      </c>
      <c r="BW15" s="12">
        <f t="shared" si="9"/>
        <v>0.82080299999999995</v>
      </c>
      <c r="BX15" s="12">
        <f t="shared" si="9"/>
        <v>2748.9940710000001</v>
      </c>
      <c r="BY15" s="12">
        <f t="shared" si="9"/>
        <v>4512.4619759999996</v>
      </c>
      <c r="BZ15" s="12">
        <f t="shared" si="9"/>
        <v>1037203.8246299999</v>
      </c>
      <c r="CA15" s="12">
        <f t="shared" si="9"/>
        <v>6525.979593</v>
      </c>
      <c r="CB15" s="12">
        <f t="shared" si="9"/>
        <v>16205.208420000001</v>
      </c>
      <c r="CC15" s="12">
        <f t="shared" si="9"/>
        <v>3568252.8189829998</v>
      </c>
      <c r="CD15" s="12">
        <f t="shared" si="9"/>
        <v>3065.4321599999998</v>
      </c>
      <c r="CE15" s="12">
        <f t="shared" si="9"/>
        <v>3623.8789099999999</v>
      </c>
      <c r="CF15" s="12">
        <f t="shared" si="9"/>
        <v>6690.9901259999997</v>
      </c>
      <c r="CG15" s="12">
        <f t="shared" si="9"/>
        <v>101338.34288600001</v>
      </c>
      <c r="CH15" s="12">
        <f t="shared" si="9"/>
        <v>1086.4426329999999</v>
      </c>
      <c r="CI15" s="12">
        <f t="shared" si="9"/>
        <v>0</v>
      </c>
      <c r="CJ15" s="12">
        <f t="shared" si="9"/>
        <v>46.781810999999998</v>
      </c>
      <c r="CK15" s="12">
        <f t="shared" si="9"/>
        <v>90.617999999999995</v>
      </c>
      <c r="CL15" s="12">
        <f t="shared" si="9"/>
        <v>1645.9190099999998</v>
      </c>
      <c r="CM15" s="12">
        <f t="shared" si="9"/>
        <v>1059.200938</v>
      </c>
      <c r="CN15" s="12">
        <f t="shared" si="9"/>
        <v>0</v>
      </c>
      <c r="CO15" s="12">
        <f t="shared" si="9"/>
        <v>1.528</v>
      </c>
      <c r="CP15" s="12">
        <f t="shared" si="9"/>
        <v>233.86473699999999</v>
      </c>
      <c r="CQ15" s="12">
        <f t="shared" si="9"/>
        <v>0</v>
      </c>
      <c r="CR15" s="12">
        <f t="shared" si="9"/>
        <v>19659.345904000002</v>
      </c>
      <c r="CS15" s="12">
        <f t="shared" si="9"/>
        <v>22590.327659000002</v>
      </c>
      <c r="CT15" s="12">
        <f t="shared" si="9"/>
        <v>64692.559548999998</v>
      </c>
      <c r="CU15" s="12">
        <f>SUM(CU16:CU18)</f>
        <v>0</v>
      </c>
      <c r="CV15" s="12">
        <f t="shared" si="9"/>
        <v>0</v>
      </c>
      <c r="CW15" s="12">
        <f t="shared" si="9"/>
        <v>0</v>
      </c>
      <c r="CX15" s="12">
        <f t="shared" si="9"/>
        <v>0</v>
      </c>
      <c r="CY15" s="12">
        <f t="shared" si="9"/>
        <v>0</v>
      </c>
      <c r="CZ15" s="12">
        <f t="shared" ref="CZ15:DA15" si="10">SUM(CZ16:CZ18)</f>
        <v>0</v>
      </c>
      <c r="DA15" s="12">
        <f t="shared" si="10"/>
        <v>0</v>
      </c>
      <c r="DB15" s="12">
        <f t="shared" si="9"/>
        <v>0</v>
      </c>
      <c r="DC15" s="12">
        <f t="shared" si="9"/>
        <v>0</v>
      </c>
      <c r="DD15" s="12">
        <f t="shared" si="9"/>
        <v>0</v>
      </c>
      <c r="DE15" s="12">
        <f t="shared" si="9"/>
        <v>0</v>
      </c>
      <c r="DF15" s="12">
        <f t="shared" si="9"/>
        <v>0</v>
      </c>
      <c r="DG15" s="12">
        <f t="shared" si="9"/>
        <v>0</v>
      </c>
      <c r="DH15" s="12">
        <f t="shared" si="9"/>
        <v>0</v>
      </c>
      <c r="DI15" s="12">
        <f t="shared" si="9"/>
        <v>0</v>
      </c>
      <c r="DJ15" s="12">
        <f t="shared" si="9"/>
        <v>0</v>
      </c>
      <c r="DK15" s="12">
        <f t="shared" ref="DK15" si="11">SUM(DK16:DK18)</f>
        <v>0</v>
      </c>
      <c r="DL15" s="12">
        <f t="shared" si="9"/>
        <v>0</v>
      </c>
      <c r="DM15" s="12">
        <f t="shared" si="9"/>
        <v>0</v>
      </c>
      <c r="DN15" s="12">
        <f t="shared" ref="DN15" si="12">SUM(DN16:DN18)</f>
        <v>0</v>
      </c>
      <c r="DO15" s="12">
        <f t="shared" si="9"/>
        <v>0</v>
      </c>
      <c r="DP15" s="12">
        <f t="shared" si="9"/>
        <v>0</v>
      </c>
      <c r="DQ15" s="12">
        <f t="shared" si="9"/>
        <v>0</v>
      </c>
      <c r="DR15" s="12">
        <f t="shared" si="9"/>
        <v>0</v>
      </c>
      <c r="DS15" s="12">
        <f t="shared" si="9"/>
        <v>0</v>
      </c>
      <c r="DT15" s="12">
        <f t="shared" si="9"/>
        <v>0</v>
      </c>
      <c r="DU15" s="12">
        <f t="shared" ref="DU15" si="13">SUM(DU16:DU18)</f>
        <v>0</v>
      </c>
      <c r="DV15" s="12">
        <f t="shared" si="9"/>
        <v>0</v>
      </c>
      <c r="DW15" s="12">
        <f t="shared" si="9"/>
        <v>0</v>
      </c>
      <c r="DX15" s="12">
        <f t="shared" si="9"/>
        <v>0</v>
      </c>
      <c r="DY15" s="12">
        <f t="shared" si="9"/>
        <v>0</v>
      </c>
      <c r="DZ15" s="12">
        <f t="shared" si="9"/>
        <v>29405.232319999999</v>
      </c>
    </row>
    <row r="16" spans="1:130" s="5" customFormat="1" ht="15.75">
      <c r="A16" s="13">
        <v>1</v>
      </c>
      <c r="B16" s="14" t="s">
        <v>90</v>
      </c>
      <c r="C16" s="15">
        <v>289880.18427999999</v>
      </c>
      <c r="D16" s="15">
        <f>SUM(E16:DZ16)</f>
        <v>240866.270601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14.803000000000001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12898.177178</v>
      </c>
      <c r="AA16" s="15">
        <v>0</v>
      </c>
      <c r="AB16" s="15">
        <v>16846.682000000001</v>
      </c>
      <c r="AC16" s="15">
        <v>74196.349638</v>
      </c>
      <c r="AD16" s="15">
        <v>0</v>
      </c>
      <c r="AE16" s="15">
        <v>0</v>
      </c>
      <c r="AF16" s="15">
        <v>0</v>
      </c>
      <c r="AG16" s="15">
        <v>0</v>
      </c>
      <c r="AH16" s="15">
        <v>4</v>
      </c>
      <c r="AI16" s="15">
        <v>43862.819291</v>
      </c>
      <c r="AJ16" s="15">
        <v>0</v>
      </c>
      <c r="AK16" s="15">
        <v>0</v>
      </c>
      <c r="AL16" s="15">
        <v>3227.2610770000001</v>
      </c>
      <c r="AM16" s="15">
        <v>0</v>
      </c>
      <c r="AN16" s="15">
        <v>980.11095</v>
      </c>
      <c r="AO16" s="15">
        <v>0</v>
      </c>
      <c r="AP16" s="15">
        <v>0</v>
      </c>
      <c r="AQ16" s="15">
        <v>552.98699999999997</v>
      </c>
      <c r="AR16" s="15">
        <v>0</v>
      </c>
      <c r="AS16" s="15">
        <v>70507.792740000004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176.47456700000001</v>
      </c>
      <c r="BA16" s="15">
        <v>0</v>
      </c>
      <c r="BB16" s="15">
        <v>0</v>
      </c>
      <c r="BC16" s="15">
        <v>0</v>
      </c>
      <c r="BD16" s="15">
        <v>2.09</v>
      </c>
      <c r="BE16" s="15">
        <v>0</v>
      </c>
      <c r="BF16" s="15">
        <v>0</v>
      </c>
      <c r="BG16" s="15">
        <v>0</v>
      </c>
      <c r="BH16" s="15">
        <v>0</v>
      </c>
      <c r="BI16" s="15">
        <v>0</v>
      </c>
      <c r="BJ16" s="15">
        <v>0</v>
      </c>
      <c r="BK16" s="15">
        <v>0</v>
      </c>
      <c r="BL16" s="15">
        <v>222.40745899999999</v>
      </c>
      <c r="BM16" s="15">
        <v>0</v>
      </c>
      <c r="BN16" s="15">
        <v>0</v>
      </c>
      <c r="BO16" s="15">
        <v>0</v>
      </c>
      <c r="BP16" s="15">
        <v>0</v>
      </c>
      <c r="BQ16" s="15">
        <v>0</v>
      </c>
      <c r="BR16" s="15">
        <v>0</v>
      </c>
      <c r="BS16" s="15">
        <v>0</v>
      </c>
      <c r="BT16" s="15">
        <v>0</v>
      </c>
      <c r="BU16" s="15">
        <v>0</v>
      </c>
      <c r="BV16" s="15">
        <v>17281.831977000002</v>
      </c>
      <c r="BW16" s="15">
        <v>0</v>
      </c>
      <c r="BX16" s="15">
        <v>62.655000000000001</v>
      </c>
      <c r="BY16" s="15">
        <v>0</v>
      </c>
      <c r="BZ16" s="15">
        <v>0</v>
      </c>
      <c r="CA16" s="15">
        <v>0</v>
      </c>
      <c r="CB16" s="15">
        <v>0</v>
      </c>
      <c r="CC16" s="15">
        <v>0</v>
      </c>
      <c r="CD16" s="15">
        <v>0</v>
      </c>
      <c r="CE16" s="15">
        <v>0</v>
      </c>
      <c r="CF16" s="15">
        <v>0</v>
      </c>
      <c r="CG16" s="15">
        <v>29.828724000000001</v>
      </c>
      <c r="CH16" s="15">
        <v>0</v>
      </c>
      <c r="CI16" s="15">
        <v>0</v>
      </c>
      <c r="CJ16" s="15">
        <v>0</v>
      </c>
      <c r="CK16" s="15">
        <v>0</v>
      </c>
      <c r="CL16" s="15">
        <v>0</v>
      </c>
      <c r="CM16" s="15">
        <v>0</v>
      </c>
      <c r="CN16" s="15">
        <v>0</v>
      </c>
      <c r="CO16" s="15">
        <v>0</v>
      </c>
      <c r="CP16" s="15">
        <v>0</v>
      </c>
      <c r="CQ16" s="15">
        <v>0</v>
      </c>
      <c r="CR16" s="15">
        <v>0</v>
      </c>
      <c r="CS16" s="15">
        <v>0</v>
      </c>
      <c r="CT16" s="15">
        <v>0</v>
      </c>
      <c r="CU16" s="15">
        <v>0</v>
      </c>
      <c r="CV16" s="15">
        <v>0</v>
      </c>
      <c r="CW16" s="15">
        <v>0</v>
      </c>
      <c r="CX16" s="15">
        <v>0</v>
      </c>
      <c r="CY16" s="15">
        <v>0</v>
      </c>
      <c r="CZ16" s="15">
        <v>0</v>
      </c>
      <c r="DA16" s="15">
        <v>0</v>
      </c>
      <c r="DB16" s="15">
        <v>0</v>
      </c>
      <c r="DC16" s="15">
        <v>0</v>
      </c>
      <c r="DD16" s="15">
        <v>0</v>
      </c>
      <c r="DE16" s="15">
        <v>0</v>
      </c>
      <c r="DF16" s="15">
        <v>0</v>
      </c>
      <c r="DG16" s="15">
        <v>0</v>
      </c>
      <c r="DH16" s="15">
        <v>0</v>
      </c>
      <c r="DI16" s="15">
        <v>0</v>
      </c>
      <c r="DJ16" s="15">
        <v>0</v>
      </c>
      <c r="DK16" s="15">
        <v>0</v>
      </c>
      <c r="DL16" s="15">
        <v>0</v>
      </c>
      <c r="DM16" s="15">
        <v>0</v>
      </c>
      <c r="DN16" s="15">
        <v>0</v>
      </c>
      <c r="DO16" s="15">
        <v>0</v>
      </c>
      <c r="DP16" s="15">
        <v>0</v>
      </c>
      <c r="DQ16" s="15">
        <v>0</v>
      </c>
      <c r="DR16" s="15">
        <v>0</v>
      </c>
      <c r="DS16" s="15">
        <v>0</v>
      </c>
      <c r="DT16" s="15">
        <v>0</v>
      </c>
      <c r="DU16" s="15">
        <v>0</v>
      </c>
      <c r="DV16" s="15">
        <v>0</v>
      </c>
      <c r="DW16" s="15">
        <v>0</v>
      </c>
      <c r="DX16" s="15">
        <v>0</v>
      </c>
      <c r="DY16" s="15">
        <v>0</v>
      </c>
      <c r="DZ16" s="15">
        <v>0</v>
      </c>
    </row>
    <row r="17" spans="1:130" s="5" customFormat="1" ht="15.75">
      <c r="A17" s="13">
        <v>2</v>
      </c>
      <c r="B17" s="14" t="s">
        <v>87</v>
      </c>
      <c r="C17" s="15">
        <v>11173688.114109</v>
      </c>
      <c r="D17" s="15">
        <f>SUM(E17:DZ17)</f>
        <v>11141769.389294999</v>
      </c>
      <c r="E17" s="15">
        <v>117611.250067</v>
      </c>
      <c r="F17" s="15">
        <v>251641.042541</v>
      </c>
      <c r="G17" s="15">
        <v>17493.043105000001</v>
      </c>
      <c r="H17" s="15">
        <v>99218.994898000004</v>
      </c>
      <c r="I17" s="15">
        <v>46361.054091999998</v>
      </c>
      <c r="J17" s="15">
        <v>13564.937749000001</v>
      </c>
      <c r="K17" s="15">
        <v>22792.389922999999</v>
      </c>
      <c r="L17" s="15">
        <v>0</v>
      </c>
      <c r="M17" s="15">
        <v>13400.353775</v>
      </c>
      <c r="N17" s="15">
        <v>10545.95097</v>
      </c>
      <c r="O17" s="15">
        <v>65207.436608000004</v>
      </c>
      <c r="P17" s="15">
        <v>1061.6578</v>
      </c>
      <c r="Q17" s="15">
        <v>53697.582062000001</v>
      </c>
      <c r="R17" s="15">
        <v>41776.304183</v>
      </c>
      <c r="S17" s="15">
        <v>20508.62285</v>
      </c>
      <c r="T17" s="15">
        <v>34471.483848999997</v>
      </c>
      <c r="U17" s="15">
        <v>61.135728</v>
      </c>
      <c r="V17" s="15">
        <v>0</v>
      </c>
      <c r="W17" s="15">
        <v>323.53910300000001</v>
      </c>
      <c r="X17" s="15">
        <v>960.65325600000006</v>
      </c>
      <c r="Y17" s="15">
        <v>14513.238573000001</v>
      </c>
      <c r="Z17" s="15">
        <v>45922.928318999999</v>
      </c>
      <c r="AA17" s="15">
        <v>496239.754518</v>
      </c>
      <c r="AB17" s="15">
        <v>0</v>
      </c>
      <c r="AC17" s="15">
        <v>2180223.3069859999</v>
      </c>
      <c r="AD17" s="15">
        <v>0</v>
      </c>
      <c r="AE17" s="15">
        <v>374897.25889599998</v>
      </c>
      <c r="AF17" s="15">
        <v>59616.344254000003</v>
      </c>
      <c r="AG17" s="15">
        <v>93544.752919999999</v>
      </c>
      <c r="AH17" s="15">
        <v>85136.725105000005</v>
      </c>
      <c r="AI17" s="15">
        <v>0</v>
      </c>
      <c r="AJ17" s="15">
        <v>3.88</v>
      </c>
      <c r="AK17" s="15">
        <v>29271.929958000001</v>
      </c>
      <c r="AL17" s="15">
        <v>323098.52863900003</v>
      </c>
      <c r="AM17" s="15">
        <v>487705.17372299999</v>
      </c>
      <c r="AN17" s="15">
        <v>992.80039999999997</v>
      </c>
      <c r="AO17" s="15">
        <v>0</v>
      </c>
      <c r="AP17" s="15">
        <v>119014.26283000001</v>
      </c>
      <c r="AQ17" s="15">
        <v>5933.1902970000001</v>
      </c>
      <c r="AR17" s="15">
        <v>862712.61084400001</v>
      </c>
      <c r="AS17" s="15">
        <v>173814.17391400001</v>
      </c>
      <c r="AT17" s="15">
        <v>6295.7536929999997</v>
      </c>
      <c r="AU17" s="15">
        <v>0</v>
      </c>
      <c r="AV17" s="15">
        <v>45179.910021000003</v>
      </c>
      <c r="AW17" s="15">
        <v>186665.263894</v>
      </c>
      <c r="AX17" s="15">
        <v>7787.6000379999996</v>
      </c>
      <c r="AY17" s="15">
        <v>111945.813259</v>
      </c>
      <c r="AZ17" s="15">
        <v>25052.983827</v>
      </c>
      <c r="BA17" s="15">
        <v>371830.65221199999</v>
      </c>
      <c r="BB17" s="15">
        <v>28742.824859</v>
      </c>
      <c r="BC17" s="15">
        <v>159061.51034000001</v>
      </c>
      <c r="BD17" s="15">
        <v>0</v>
      </c>
      <c r="BE17" s="15">
        <v>0</v>
      </c>
      <c r="BF17" s="15">
        <v>1226.83671</v>
      </c>
      <c r="BG17" s="15">
        <v>0</v>
      </c>
      <c r="BH17" s="15">
        <v>62086.056707000003</v>
      </c>
      <c r="BI17" s="15">
        <v>5320.5506599999999</v>
      </c>
      <c r="BJ17" s="15">
        <v>14.385</v>
      </c>
      <c r="BK17" s="15">
        <v>341.55816499999997</v>
      </c>
      <c r="BL17" s="15">
        <v>23235.985317999999</v>
      </c>
      <c r="BM17" s="15">
        <v>0</v>
      </c>
      <c r="BN17" s="15">
        <v>0</v>
      </c>
      <c r="BO17" s="15">
        <v>0</v>
      </c>
      <c r="BP17" s="15">
        <v>0</v>
      </c>
      <c r="BQ17" s="15">
        <v>0</v>
      </c>
      <c r="BR17" s="15">
        <v>0</v>
      </c>
      <c r="BS17" s="15">
        <v>0</v>
      </c>
      <c r="BT17" s="15">
        <v>0</v>
      </c>
      <c r="BU17" s="15">
        <v>977.14578400000005</v>
      </c>
      <c r="BV17" s="15">
        <v>616.463975</v>
      </c>
      <c r="BW17" s="15">
        <v>0</v>
      </c>
      <c r="BX17" s="15">
        <v>45.622</v>
      </c>
      <c r="BY17" s="15">
        <v>4493.9087879999997</v>
      </c>
      <c r="BZ17" s="15">
        <v>1020979.78643</v>
      </c>
      <c r="CA17" s="15">
        <v>1075.483131</v>
      </c>
      <c r="CB17" s="15">
        <v>16166.50842</v>
      </c>
      <c r="CC17" s="15">
        <v>2774346.631294</v>
      </c>
      <c r="CD17" s="15">
        <v>2878.1821599999998</v>
      </c>
      <c r="CE17" s="15">
        <v>724.91405999999995</v>
      </c>
      <c r="CF17" s="15">
        <v>6182.936412</v>
      </c>
      <c r="CG17" s="15">
        <v>0</v>
      </c>
      <c r="CH17" s="15">
        <v>0</v>
      </c>
      <c r="CI17" s="15">
        <v>0</v>
      </c>
      <c r="CJ17" s="15">
        <v>0</v>
      </c>
      <c r="CK17" s="15">
        <v>0</v>
      </c>
      <c r="CL17" s="15">
        <v>1528.5588479999999</v>
      </c>
      <c r="CM17" s="15">
        <v>0</v>
      </c>
      <c r="CN17" s="15">
        <v>0</v>
      </c>
      <c r="CO17" s="15">
        <v>0</v>
      </c>
      <c r="CP17" s="15">
        <v>232.414737</v>
      </c>
      <c r="CQ17" s="15">
        <v>0</v>
      </c>
      <c r="CR17" s="15">
        <v>0</v>
      </c>
      <c r="CS17" s="15">
        <v>21024.113743000002</v>
      </c>
      <c r="CT17" s="15">
        <v>62965.509754999999</v>
      </c>
      <c r="CU17" s="15">
        <v>0</v>
      </c>
      <c r="CV17" s="15">
        <v>0</v>
      </c>
      <c r="CW17" s="15">
        <v>0</v>
      </c>
      <c r="CX17" s="15">
        <v>0</v>
      </c>
      <c r="CY17" s="15">
        <v>0</v>
      </c>
      <c r="CZ17" s="15">
        <v>0</v>
      </c>
      <c r="DA17" s="15">
        <v>0</v>
      </c>
      <c r="DB17" s="15">
        <v>0</v>
      </c>
      <c r="DC17" s="15">
        <v>0</v>
      </c>
      <c r="DD17" s="15">
        <v>0</v>
      </c>
      <c r="DE17" s="15">
        <v>0</v>
      </c>
      <c r="DF17" s="15">
        <v>0</v>
      </c>
      <c r="DG17" s="15">
        <v>0</v>
      </c>
      <c r="DH17" s="15">
        <v>0</v>
      </c>
      <c r="DI17" s="15">
        <v>0</v>
      </c>
      <c r="DJ17" s="15">
        <v>0</v>
      </c>
      <c r="DK17" s="15">
        <v>0</v>
      </c>
      <c r="DL17" s="15">
        <v>0</v>
      </c>
      <c r="DM17" s="15">
        <v>0</v>
      </c>
      <c r="DN17" s="15">
        <v>0</v>
      </c>
      <c r="DO17" s="15">
        <v>0</v>
      </c>
      <c r="DP17" s="15">
        <v>0</v>
      </c>
      <c r="DQ17" s="15">
        <v>0</v>
      </c>
      <c r="DR17" s="15">
        <v>0</v>
      </c>
      <c r="DS17" s="15">
        <v>0</v>
      </c>
      <c r="DT17" s="15">
        <v>0</v>
      </c>
      <c r="DU17" s="15">
        <v>0</v>
      </c>
      <c r="DV17" s="15">
        <v>0</v>
      </c>
      <c r="DW17" s="15">
        <v>0</v>
      </c>
      <c r="DX17" s="15">
        <v>0</v>
      </c>
      <c r="DY17" s="15">
        <v>0</v>
      </c>
      <c r="DZ17" s="15">
        <v>29405.232319999999</v>
      </c>
    </row>
    <row r="18" spans="1:130" s="5" customFormat="1" ht="15.75">
      <c r="A18" s="13">
        <v>3</v>
      </c>
      <c r="B18" s="14" t="s">
        <v>88</v>
      </c>
      <c r="C18" s="15">
        <v>1017641.082156</v>
      </c>
      <c r="D18" s="15">
        <f>SUM(E18:DZ18)</f>
        <v>1018825.072459</v>
      </c>
      <c r="E18" s="15">
        <v>32.325991000000002</v>
      </c>
      <c r="F18" s="15">
        <v>1068.9139500000001</v>
      </c>
      <c r="G18" s="15">
        <v>70.710774000000001</v>
      </c>
      <c r="H18" s="15">
        <v>16.363636</v>
      </c>
      <c r="I18" s="15">
        <v>904.54069500000003</v>
      </c>
      <c r="J18" s="15">
        <v>1195.645174</v>
      </c>
      <c r="K18" s="15">
        <v>750.22222699999998</v>
      </c>
      <c r="L18" s="15">
        <v>24.120325999999999</v>
      </c>
      <c r="M18" s="15">
        <v>962.205063</v>
      </c>
      <c r="N18" s="15">
        <v>0</v>
      </c>
      <c r="O18" s="15">
        <v>672.79235200000005</v>
      </c>
      <c r="P18" s="15">
        <v>11.7942</v>
      </c>
      <c r="Q18" s="15">
        <v>436.49358899999999</v>
      </c>
      <c r="R18" s="15">
        <v>62.059035999999999</v>
      </c>
      <c r="S18" s="15">
        <v>0</v>
      </c>
      <c r="T18" s="15">
        <v>959.66567699999996</v>
      </c>
      <c r="U18" s="15">
        <v>0</v>
      </c>
      <c r="V18" s="15">
        <v>3245.3241400000002</v>
      </c>
      <c r="W18" s="15">
        <v>117.567353</v>
      </c>
      <c r="X18" s="15">
        <v>0</v>
      </c>
      <c r="Y18" s="15">
        <v>1952.3780999999999</v>
      </c>
      <c r="Z18" s="15">
        <v>1.727271</v>
      </c>
      <c r="AA18" s="15">
        <v>7835.1021870000004</v>
      </c>
      <c r="AB18" s="15">
        <v>374.545456</v>
      </c>
      <c r="AC18" s="15">
        <v>281.71300000000002</v>
      </c>
      <c r="AD18" s="15">
        <v>0</v>
      </c>
      <c r="AE18" s="15">
        <v>4060.011238</v>
      </c>
      <c r="AF18" s="15">
        <v>434.63495799999998</v>
      </c>
      <c r="AG18" s="15">
        <v>521.68799899999999</v>
      </c>
      <c r="AH18" s="15">
        <v>79.856424000000004</v>
      </c>
      <c r="AI18" s="15">
        <v>0</v>
      </c>
      <c r="AJ18" s="15">
        <v>287.03059999999999</v>
      </c>
      <c r="AK18" s="15">
        <v>1512.8789509999999</v>
      </c>
      <c r="AL18" s="15">
        <v>2126.7366149999998</v>
      </c>
      <c r="AM18" s="15">
        <v>1480.635444</v>
      </c>
      <c r="AN18" s="15">
        <v>498.63330500000001</v>
      </c>
      <c r="AO18" s="15">
        <v>0</v>
      </c>
      <c r="AP18" s="15">
        <v>137.133555</v>
      </c>
      <c r="AQ18" s="15">
        <v>955.30008899999996</v>
      </c>
      <c r="AR18" s="15">
        <v>38.001249999999999</v>
      </c>
      <c r="AS18" s="15">
        <v>5219.5461830000004</v>
      </c>
      <c r="AT18" s="15">
        <v>250.91404499999999</v>
      </c>
      <c r="AU18" s="15">
        <v>0</v>
      </c>
      <c r="AV18" s="15">
        <v>0</v>
      </c>
      <c r="AW18" s="15">
        <v>1698.4671579999999</v>
      </c>
      <c r="AX18" s="15">
        <v>0</v>
      </c>
      <c r="AY18" s="15">
        <v>1977.1473309999999</v>
      </c>
      <c r="AZ18" s="15">
        <v>327.75135</v>
      </c>
      <c r="BA18" s="15">
        <v>10263.047009</v>
      </c>
      <c r="BB18" s="15">
        <v>16360.645447999999</v>
      </c>
      <c r="BC18" s="15">
        <v>381.28014200000001</v>
      </c>
      <c r="BD18" s="15">
        <v>0</v>
      </c>
      <c r="BE18" s="15">
        <v>0</v>
      </c>
      <c r="BF18" s="15">
        <v>40.002884000000002</v>
      </c>
      <c r="BG18" s="15">
        <v>0</v>
      </c>
      <c r="BH18" s="15">
        <v>214.28973099999999</v>
      </c>
      <c r="BI18" s="15">
        <v>159.11768799999999</v>
      </c>
      <c r="BJ18" s="15">
        <v>21.251000000000001</v>
      </c>
      <c r="BK18" s="15">
        <v>0</v>
      </c>
      <c r="BL18" s="15">
        <v>260.68544000000003</v>
      </c>
      <c r="BM18" s="15">
        <v>0</v>
      </c>
      <c r="BN18" s="15">
        <v>0</v>
      </c>
      <c r="BO18" s="15">
        <v>0</v>
      </c>
      <c r="BP18" s="15">
        <v>0</v>
      </c>
      <c r="BQ18" s="15">
        <v>0</v>
      </c>
      <c r="BR18" s="15">
        <v>0</v>
      </c>
      <c r="BS18" s="15">
        <v>0</v>
      </c>
      <c r="BT18" s="15">
        <v>0</v>
      </c>
      <c r="BU18" s="15">
        <v>0.51412800000000003</v>
      </c>
      <c r="BV18" s="15">
        <v>3.375</v>
      </c>
      <c r="BW18" s="15">
        <v>0.82080299999999995</v>
      </c>
      <c r="BX18" s="15">
        <v>2640.717071</v>
      </c>
      <c r="BY18" s="15">
        <v>18.553187999999999</v>
      </c>
      <c r="BZ18" s="15">
        <v>16224.038200000001</v>
      </c>
      <c r="CA18" s="15">
        <v>5450.4964620000001</v>
      </c>
      <c r="CB18" s="15">
        <v>38.700000000000003</v>
      </c>
      <c r="CC18" s="15">
        <v>793906.18768900004</v>
      </c>
      <c r="CD18" s="15">
        <v>187.25</v>
      </c>
      <c r="CE18" s="15">
        <v>2898.9648499999998</v>
      </c>
      <c r="CF18" s="15">
        <v>508.05371400000001</v>
      </c>
      <c r="CG18" s="15">
        <v>101308.51416200001</v>
      </c>
      <c r="CH18" s="15">
        <v>1086.4426329999999</v>
      </c>
      <c r="CI18" s="15">
        <v>0</v>
      </c>
      <c r="CJ18" s="15">
        <v>46.781810999999998</v>
      </c>
      <c r="CK18" s="15">
        <v>90.617999999999995</v>
      </c>
      <c r="CL18" s="15">
        <v>117.360162</v>
      </c>
      <c r="CM18" s="15">
        <v>1059.200938</v>
      </c>
      <c r="CN18" s="15">
        <v>0</v>
      </c>
      <c r="CO18" s="15">
        <v>1.528</v>
      </c>
      <c r="CP18" s="15">
        <v>1.45</v>
      </c>
      <c r="CQ18" s="15">
        <v>0</v>
      </c>
      <c r="CR18" s="15">
        <v>19659.345904000002</v>
      </c>
      <c r="CS18" s="15">
        <v>1566.2139159999999</v>
      </c>
      <c r="CT18" s="15">
        <v>1727.049794</v>
      </c>
      <c r="CU18" s="15">
        <v>0</v>
      </c>
      <c r="CV18" s="15">
        <v>0</v>
      </c>
      <c r="CW18" s="15">
        <v>0</v>
      </c>
      <c r="CX18" s="15">
        <v>0</v>
      </c>
      <c r="CY18" s="15">
        <v>0</v>
      </c>
      <c r="CZ18" s="15">
        <v>0</v>
      </c>
      <c r="DA18" s="15">
        <v>0</v>
      </c>
      <c r="DB18" s="15">
        <v>0</v>
      </c>
      <c r="DC18" s="15">
        <v>0</v>
      </c>
      <c r="DD18" s="15">
        <v>0</v>
      </c>
      <c r="DE18" s="15">
        <v>0</v>
      </c>
      <c r="DF18" s="15">
        <v>0</v>
      </c>
      <c r="DG18" s="15">
        <v>0</v>
      </c>
      <c r="DH18" s="15">
        <v>0</v>
      </c>
      <c r="DI18" s="15">
        <v>0</v>
      </c>
      <c r="DJ18" s="15">
        <v>0</v>
      </c>
      <c r="DK18" s="15">
        <v>0</v>
      </c>
      <c r="DL18" s="15">
        <v>0</v>
      </c>
      <c r="DM18" s="15">
        <v>0</v>
      </c>
      <c r="DN18" s="15">
        <v>0</v>
      </c>
      <c r="DO18" s="15">
        <v>0</v>
      </c>
      <c r="DP18" s="15">
        <v>0</v>
      </c>
      <c r="DQ18" s="15">
        <v>0</v>
      </c>
      <c r="DR18" s="15">
        <v>0</v>
      </c>
      <c r="DS18" s="15">
        <v>0</v>
      </c>
      <c r="DT18" s="15">
        <v>0</v>
      </c>
      <c r="DU18" s="15">
        <v>0</v>
      </c>
      <c r="DV18" s="15">
        <v>0</v>
      </c>
      <c r="DW18" s="15">
        <v>0</v>
      </c>
      <c r="DX18" s="15">
        <v>0</v>
      </c>
      <c r="DY18" s="15">
        <v>0</v>
      </c>
      <c r="DZ18" s="15">
        <v>0</v>
      </c>
    </row>
    <row r="19" spans="1:130" s="6" customFormat="1" ht="15.75">
      <c r="A19" s="10" t="s">
        <v>91</v>
      </c>
      <c r="B19" s="11" t="s">
        <v>92</v>
      </c>
      <c r="C19" s="12">
        <f>SUM(C20:C22)</f>
        <v>347428.93225299998</v>
      </c>
      <c r="D19" s="12">
        <f t="shared" ref="D19:BQ19" si="14">SUM(D20:D22)</f>
        <v>366294.53451403289</v>
      </c>
      <c r="E19" s="12">
        <f t="shared" si="14"/>
        <v>2024.247748</v>
      </c>
      <c r="F19" s="12">
        <f t="shared" si="14"/>
        <v>8754.1502480329164</v>
      </c>
      <c r="G19" s="12">
        <f t="shared" si="14"/>
        <v>8036.9689829999998</v>
      </c>
      <c r="H19" s="12">
        <f t="shared" si="14"/>
        <v>1850.4757139999999</v>
      </c>
      <c r="I19" s="12">
        <f t="shared" si="14"/>
        <v>3531.3852529999999</v>
      </c>
      <c r="J19" s="12">
        <f t="shared" si="14"/>
        <v>957.24236499999995</v>
      </c>
      <c r="K19" s="12">
        <f t="shared" si="14"/>
        <v>1407.7483090000001</v>
      </c>
      <c r="L19" s="12">
        <f t="shared" si="14"/>
        <v>0</v>
      </c>
      <c r="M19" s="12">
        <f t="shared" si="14"/>
        <v>1032.940194</v>
      </c>
      <c r="N19" s="12">
        <f t="shared" si="14"/>
        <v>59.100144</v>
      </c>
      <c r="O19" s="12">
        <f t="shared" si="14"/>
        <v>898.73922100000004</v>
      </c>
      <c r="P19" s="12">
        <f t="shared" si="14"/>
        <v>4.34368</v>
      </c>
      <c r="Q19" s="12">
        <f t="shared" si="14"/>
        <v>1268.7326499999999</v>
      </c>
      <c r="R19" s="12">
        <f t="shared" si="14"/>
        <v>786.60749599999997</v>
      </c>
      <c r="S19" s="12">
        <f t="shared" si="14"/>
        <v>1017.700197</v>
      </c>
      <c r="T19" s="12">
        <f t="shared" si="14"/>
        <v>929.54830099999992</v>
      </c>
      <c r="U19" s="12">
        <f t="shared" si="14"/>
        <v>0</v>
      </c>
      <c r="V19" s="12">
        <f t="shared" si="14"/>
        <v>0</v>
      </c>
      <c r="W19" s="12">
        <f t="shared" si="14"/>
        <v>158.197935</v>
      </c>
      <c r="X19" s="12">
        <f t="shared" si="14"/>
        <v>9.3715000000000007E-2</v>
      </c>
      <c r="Y19" s="12">
        <f t="shared" si="14"/>
        <v>4280.7138290000003</v>
      </c>
      <c r="Z19" s="12">
        <f t="shared" si="14"/>
        <v>993.24339899999995</v>
      </c>
      <c r="AA19" s="12">
        <f t="shared" si="14"/>
        <v>15841.288121</v>
      </c>
      <c r="AB19" s="12">
        <f t="shared" si="14"/>
        <v>8648.0835690000004</v>
      </c>
      <c r="AC19" s="12">
        <f t="shared" si="14"/>
        <v>44737.123420000004</v>
      </c>
      <c r="AD19" s="12">
        <f t="shared" si="14"/>
        <v>0</v>
      </c>
      <c r="AE19" s="12">
        <f t="shared" si="14"/>
        <v>8230.8326319999996</v>
      </c>
      <c r="AF19" s="12">
        <f t="shared" si="14"/>
        <v>1429.738897</v>
      </c>
      <c r="AG19" s="12">
        <f t="shared" si="14"/>
        <v>1694.9508370000001</v>
      </c>
      <c r="AH19" s="12">
        <f t="shared" si="14"/>
        <v>1876.2641819999999</v>
      </c>
      <c r="AI19" s="12">
        <f t="shared" si="14"/>
        <v>1457.7439400000001</v>
      </c>
      <c r="AJ19" s="12">
        <f t="shared" si="14"/>
        <v>158.58166499999999</v>
      </c>
      <c r="AK19" s="12">
        <f t="shared" si="14"/>
        <v>1560.4145470000001</v>
      </c>
      <c r="AL19" s="12">
        <f t="shared" si="14"/>
        <v>10681.795764</v>
      </c>
      <c r="AM19" s="12">
        <f t="shared" si="14"/>
        <v>8079.578348</v>
      </c>
      <c r="AN19" s="12">
        <f t="shared" si="14"/>
        <v>2134.5471510000002</v>
      </c>
      <c r="AO19" s="12">
        <f t="shared" si="14"/>
        <v>0</v>
      </c>
      <c r="AP19" s="12">
        <f t="shared" si="14"/>
        <v>2966.3478380000001</v>
      </c>
      <c r="AQ19" s="12">
        <f t="shared" si="14"/>
        <v>303.25197800000001</v>
      </c>
      <c r="AR19" s="12">
        <f t="shared" si="14"/>
        <v>21011.189479000001</v>
      </c>
      <c r="AS19" s="12">
        <f t="shared" si="14"/>
        <v>3378.6507360000001</v>
      </c>
      <c r="AT19" s="12">
        <f>SUM(AT20:AT22)</f>
        <v>131.790188</v>
      </c>
      <c r="AU19" s="12">
        <f t="shared" si="14"/>
        <v>53.7</v>
      </c>
      <c r="AV19" s="12">
        <f t="shared" si="14"/>
        <v>763.07023099999992</v>
      </c>
      <c r="AW19" s="12">
        <f t="shared" si="14"/>
        <v>5501.7244060000003</v>
      </c>
      <c r="AX19" s="12">
        <f t="shared" si="14"/>
        <v>190.110388</v>
      </c>
      <c r="AY19" s="12">
        <f t="shared" si="14"/>
        <v>3620.5286800000003</v>
      </c>
      <c r="AZ19" s="12">
        <f t="shared" si="14"/>
        <v>923.16993400000001</v>
      </c>
      <c r="BA19" s="12">
        <f t="shared" si="14"/>
        <v>7903.465706</v>
      </c>
      <c r="BB19" s="12">
        <f t="shared" si="14"/>
        <v>324.74854499999998</v>
      </c>
      <c r="BC19" s="12">
        <f t="shared" si="14"/>
        <v>4239.0834400000003</v>
      </c>
      <c r="BD19" s="12">
        <f t="shared" si="14"/>
        <v>0</v>
      </c>
      <c r="BE19" s="12">
        <f t="shared" si="14"/>
        <v>0</v>
      </c>
      <c r="BF19" s="12">
        <f t="shared" si="14"/>
        <v>85.493384000000006</v>
      </c>
      <c r="BG19" s="12">
        <f t="shared" si="14"/>
        <v>0</v>
      </c>
      <c r="BH19" s="12">
        <f t="shared" si="14"/>
        <v>2701.5791939999999</v>
      </c>
      <c r="BI19" s="12">
        <f t="shared" si="14"/>
        <v>48.451371999999999</v>
      </c>
      <c r="BJ19" s="12">
        <f t="shared" si="14"/>
        <v>679.848615</v>
      </c>
      <c r="BK19" s="12">
        <f t="shared" si="14"/>
        <v>0</v>
      </c>
      <c r="BL19" s="12">
        <f t="shared" si="14"/>
        <v>329.53806300000002</v>
      </c>
      <c r="BM19" s="12">
        <f>SUM(BM20:BM22)</f>
        <v>0</v>
      </c>
      <c r="BN19" s="12">
        <f t="shared" si="14"/>
        <v>84.414057</v>
      </c>
      <c r="BO19" s="12">
        <f t="shared" si="14"/>
        <v>0</v>
      </c>
      <c r="BP19" s="12">
        <f t="shared" si="14"/>
        <v>17.092392</v>
      </c>
      <c r="BQ19" s="12">
        <f t="shared" si="14"/>
        <v>14.284459999999999</v>
      </c>
      <c r="BR19" s="12">
        <f t="shared" ref="BR19:DZ19" si="15">SUM(BR20:BR22)</f>
        <v>0</v>
      </c>
      <c r="BS19" s="12">
        <f t="shared" si="15"/>
        <v>11.8292</v>
      </c>
      <c r="BT19" s="12">
        <f t="shared" si="15"/>
        <v>150.60028399999999</v>
      </c>
      <c r="BU19" s="12">
        <f t="shared" si="15"/>
        <v>160.369831</v>
      </c>
      <c r="BV19" s="12">
        <f t="shared" si="15"/>
        <v>270.82080000000002</v>
      </c>
      <c r="BW19" s="12">
        <f t="shared" si="15"/>
        <v>0</v>
      </c>
      <c r="BX19" s="12">
        <f t="shared" si="15"/>
        <v>53.76061</v>
      </c>
      <c r="BY19" s="12">
        <f t="shared" si="15"/>
        <v>473.38962199999997</v>
      </c>
      <c r="BZ19" s="12">
        <f t="shared" si="15"/>
        <v>27626.087721</v>
      </c>
      <c r="CA19" s="12">
        <f t="shared" si="15"/>
        <v>580.65562699999998</v>
      </c>
      <c r="CB19" s="12">
        <f t="shared" si="15"/>
        <v>1088.303404</v>
      </c>
      <c r="CC19" s="12">
        <f t="shared" si="15"/>
        <v>99465.151033000002</v>
      </c>
      <c r="CD19" s="12">
        <f t="shared" si="15"/>
        <v>703.42012799999998</v>
      </c>
      <c r="CE19" s="12">
        <f t="shared" si="15"/>
        <v>205.31763000000001</v>
      </c>
      <c r="CF19" s="12">
        <f t="shared" si="15"/>
        <v>228.974243</v>
      </c>
      <c r="CG19" s="12">
        <f t="shared" si="15"/>
        <v>6633.1549030000006</v>
      </c>
      <c r="CH19" s="12">
        <f t="shared" si="15"/>
        <v>666.17667400000005</v>
      </c>
      <c r="CI19" s="12">
        <f t="shared" si="15"/>
        <v>17323.235000000001</v>
      </c>
      <c r="CJ19" s="12">
        <f t="shared" si="15"/>
        <v>8880.2720000000008</v>
      </c>
      <c r="CK19" s="12">
        <f t="shared" si="15"/>
        <v>0</v>
      </c>
      <c r="CL19" s="12">
        <f t="shared" si="15"/>
        <v>31.993839999999999</v>
      </c>
      <c r="CM19" s="12">
        <f t="shared" si="15"/>
        <v>0</v>
      </c>
      <c r="CN19" s="12">
        <f t="shared" si="15"/>
        <v>428</v>
      </c>
      <c r="CO19" s="12">
        <f t="shared" si="15"/>
        <v>0</v>
      </c>
      <c r="CP19" s="12">
        <f t="shared" si="15"/>
        <v>21.660297</v>
      </c>
      <c r="CQ19" s="12">
        <f t="shared" si="15"/>
        <v>37.57</v>
      </c>
      <c r="CR19" s="12">
        <f t="shared" si="15"/>
        <v>539.41848000000005</v>
      </c>
      <c r="CS19" s="12">
        <f t="shared" si="15"/>
        <v>100.854766</v>
      </c>
      <c r="CT19" s="12">
        <f t="shared" si="15"/>
        <v>817.67234199999996</v>
      </c>
      <c r="CU19" s="12">
        <f>SUM(CU20:CU22)</f>
        <v>0</v>
      </c>
      <c r="CV19" s="12">
        <f t="shared" si="15"/>
        <v>0</v>
      </c>
      <c r="CW19" s="12">
        <f t="shared" si="15"/>
        <v>0</v>
      </c>
      <c r="CX19" s="12">
        <f t="shared" si="15"/>
        <v>0</v>
      </c>
      <c r="CY19" s="12">
        <f t="shared" si="15"/>
        <v>0</v>
      </c>
      <c r="CZ19" s="12">
        <f t="shared" ref="CZ19:DA19" si="16">SUM(CZ20:CZ22)</f>
        <v>0</v>
      </c>
      <c r="DA19" s="12">
        <f t="shared" si="16"/>
        <v>0</v>
      </c>
      <c r="DB19" s="12">
        <f t="shared" si="15"/>
        <v>0</v>
      </c>
      <c r="DC19" s="12">
        <f t="shared" si="15"/>
        <v>0</v>
      </c>
      <c r="DD19" s="12">
        <f t="shared" si="15"/>
        <v>0</v>
      </c>
      <c r="DE19" s="12">
        <f t="shared" si="15"/>
        <v>0</v>
      </c>
      <c r="DF19" s="12">
        <f t="shared" si="15"/>
        <v>0</v>
      </c>
      <c r="DG19" s="12">
        <f t="shared" si="15"/>
        <v>0</v>
      </c>
      <c r="DH19" s="12">
        <f t="shared" si="15"/>
        <v>0</v>
      </c>
      <c r="DI19" s="12">
        <f t="shared" si="15"/>
        <v>0</v>
      </c>
      <c r="DJ19" s="12">
        <f t="shared" si="15"/>
        <v>0</v>
      </c>
      <c r="DK19" s="12">
        <f t="shared" ref="DK19" si="17">SUM(DK20:DK22)</f>
        <v>0</v>
      </c>
      <c r="DL19" s="12">
        <f t="shared" si="15"/>
        <v>0</v>
      </c>
      <c r="DM19" s="12">
        <f t="shared" si="15"/>
        <v>0</v>
      </c>
      <c r="DN19" s="12">
        <f t="shared" ref="DN19" si="18">SUM(DN20:DN22)</f>
        <v>0</v>
      </c>
      <c r="DO19" s="12">
        <f t="shared" si="15"/>
        <v>0</v>
      </c>
      <c r="DP19" s="12">
        <f t="shared" si="15"/>
        <v>0</v>
      </c>
      <c r="DQ19" s="12">
        <f t="shared" si="15"/>
        <v>1.190539</v>
      </c>
      <c r="DR19" s="12">
        <f t="shared" si="15"/>
        <v>0</v>
      </c>
      <c r="DS19" s="12">
        <f t="shared" si="15"/>
        <v>0</v>
      </c>
      <c r="DT19" s="12">
        <f t="shared" si="15"/>
        <v>0</v>
      </c>
      <c r="DU19" s="12">
        <f t="shared" ref="DU19" si="19">SUM(DU20:DU22)</f>
        <v>0</v>
      </c>
      <c r="DV19" s="12">
        <f t="shared" si="15"/>
        <v>0</v>
      </c>
      <c r="DW19" s="12">
        <f t="shared" si="15"/>
        <v>0</v>
      </c>
      <c r="DX19" s="12">
        <f t="shared" si="15"/>
        <v>0</v>
      </c>
      <c r="DY19" s="12">
        <f t="shared" si="15"/>
        <v>0</v>
      </c>
      <c r="DZ19" s="12">
        <f t="shared" si="15"/>
        <v>0</v>
      </c>
    </row>
    <row r="20" spans="1:130" s="5" customFormat="1" ht="15.75">
      <c r="A20" s="13">
        <v>1</v>
      </c>
      <c r="B20" s="14" t="s">
        <v>93</v>
      </c>
      <c r="C20" s="15">
        <v>46059.78961</v>
      </c>
      <c r="D20" s="15">
        <f>SUM(E20:DZ20)</f>
        <v>45317.429599000003</v>
      </c>
      <c r="E20" s="15">
        <v>0</v>
      </c>
      <c r="F20" s="15">
        <v>42.32</v>
      </c>
      <c r="G20" s="15">
        <v>5475.4491779999998</v>
      </c>
      <c r="H20" s="15">
        <v>1850.4757139999999</v>
      </c>
      <c r="I20" s="15">
        <v>29.4163</v>
      </c>
      <c r="J20" s="15">
        <v>957.24236499999995</v>
      </c>
      <c r="K20" s="15">
        <v>1271.8586</v>
      </c>
      <c r="L20" s="15">
        <v>0</v>
      </c>
      <c r="M20" s="15">
        <v>1032.940194</v>
      </c>
      <c r="N20" s="15">
        <v>59.100144</v>
      </c>
      <c r="O20" s="15">
        <v>0</v>
      </c>
      <c r="P20" s="15">
        <v>0</v>
      </c>
      <c r="Q20" s="15">
        <v>93.863600000000005</v>
      </c>
      <c r="R20" s="15">
        <v>0</v>
      </c>
      <c r="S20" s="15">
        <v>0</v>
      </c>
      <c r="T20" s="15">
        <v>906.20065699999998</v>
      </c>
      <c r="U20" s="15">
        <v>0</v>
      </c>
      <c r="V20" s="15">
        <v>0</v>
      </c>
      <c r="W20" s="15">
        <v>0</v>
      </c>
      <c r="X20" s="15">
        <v>9.3715000000000007E-2</v>
      </c>
      <c r="Y20" s="15">
        <v>4279.6200410000001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7.6393000000000004</v>
      </c>
      <c r="AR20" s="15">
        <v>0</v>
      </c>
      <c r="AS20" s="15">
        <v>0</v>
      </c>
      <c r="AT20" s="15">
        <v>0</v>
      </c>
      <c r="AU20" s="15">
        <v>53.7</v>
      </c>
      <c r="AV20" s="15">
        <v>45.415999999999997</v>
      </c>
      <c r="AW20" s="15">
        <v>0</v>
      </c>
      <c r="AX20" s="15">
        <v>0</v>
      </c>
      <c r="AY20" s="15">
        <v>1.6787449999999999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0</v>
      </c>
      <c r="BH20" s="15">
        <v>0</v>
      </c>
      <c r="BI20" s="15">
        <v>0</v>
      </c>
      <c r="BJ20" s="15">
        <v>0</v>
      </c>
      <c r="BK20" s="15">
        <v>0</v>
      </c>
      <c r="BL20" s="15">
        <v>0</v>
      </c>
      <c r="BM20" s="15">
        <v>0</v>
      </c>
      <c r="BN20" s="15">
        <v>84.414057</v>
      </c>
      <c r="BO20" s="15">
        <v>0</v>
      </c>
      <c r="BP20" s="15">
        <v>4.68</v>
      </c>
      <c r="BQ20" s="15">
        <v>14.284459999999999</v>
      </c>
      <c r="BR20" s="15">
        <v>0</v>
      </c>
      <c r="BS20" s="15">
        <v>11.8292</v>
      </c>
      <c r="BT20" s="15">
        <v>150.60028399999999</v>
      </c>
      <c r="BU20" s="15">
        <v>0</v>
      </c>
      <c r="BV20" s="15">
        <v>0</v>
      </c>
      <c r="BW20" s="15">
        <v>0</v>
      </c>
      <c r="BX20" s="15">
        <v>0</v>
      </c>
      <c r="BY20" s="15">
        <v>0</v>
      </c>
      <c r="BZ20" s="15">
        <v>707.39044899999999</v>
      </c>
      <c r="CA20" s="15">
        <v>0</v>
      </c>
      <c r="CB20" s="15">
        <v>0</v>
      </c>
      <c r="CC20" s="15">
        <v>0</v>
      </c>
      <c r="CD20" s="15">
        <v>0</v>
      </c>
      <c r="CE20" s="15">
        <v>0</v>
      </c>
      <c r="CF20" s="15">
        <v>0</v>
      </c>
      <c r="CG20" s="15">
        <v>0</v>
      </c>
      <c r="CH20" s="15">
        <v>666.17667400000005</v>
      </c>
      <c r="CI20" s="15">
        <v>17323.235000000001</v>
      </c>
      <c r="CJ20" s="15">
        <v>8880.2720000000008</v>
      </c>
      <c r="CK20" s="15">
        <v>0</v>
      </c>
      <c r="CL20" s="15">
        <v>0.73274399999999995</v>
      </c>
      <c r="CM20" s="15">
        <v>0</v>
      </c>
      <c r="CN20" s="15">
        <v>428</v>
      </c>
      <c r="CO20" s="15">
        <v>0</v>
      </c>
      <c r="CP20" s="15">
        <v>21.660297</v>
      </c>
      <c r="CQ20" s="15">
        <v>37.57</v>
      </c>
      <c r="CR20" s="15">
        <v>60.707000000000001</v>
      </c>
      <c r="CS20" s="15">
        <v>0</v>
      </c>
      <c r="CT20" s="15">
        <v>817.67234199999996</v>
      </c>
      <c r="CU20" s="15">
        <v>0</v>
      </c>
      <c r="CV20" s="15">
        <v>0</v>
      </c>
      <c r="CW20" s="15">
        <v>0</v>
      </c>
      <c r="CX20" s="15">
        <v>0</v>
      </c>
      <c r="CY20" s="15">
        <v>0</v>
      </c>
      <c r="CZ20" s="15">
        <v>0</v>
      </c>
      <c r="DA20" s="15">
        <v>0</v>
      </c>
      <c r="DB20" s="15">
        <v>0</v>
      </c>
      <c r="DC20" s="15">
        <v>0</v>
      </c>
      <c r="DD20" s="15">
        <v>0</v>
      </c>
      <c r="DE20" s="15">
        <v>0</v>
      </c>
      <c r="DF20" s="15">
        <v>0</v>
      </c>
      <c r="DG20" s="15">
        <v>0</v>
      </c>
      <c r="DH20" s="15">
        <v>0</v>
      </c>
      <c r="DI20" s="15">
        <v>0</v>
      </c>
      <c r="DJ20" s="15">
        <v>0</v>
      </c>
      <c r="DK20" s="15">
        <v>0</v>
      </c>
      <c r="DL20" s="15">
        <v>0</v>
      </c>
      <c r="DM20" s="15">
        <v>0</v>
      </c>
      <c r="DN20" s="15">
        <v>0</v>
      </c>
      <c r="DO20" s="15">
        <v>0</v>
      </c>
      <c r="DP20" s="15">
        <v>0</v>
      </c>
      <c r="DQ20" s="15">
        <v>1.190539</v>
      </c>
      <c r="DR20" s="15">
        <v>0</v>
      </c>
      <c r="DS20" s="15">
        <v>0</v>
      </c>
      <c r="DT20" s="15">
        <v>0</v>
      </c>
      <c r="DU20" s="15">
        <v>0</v>
      </c>
      <c r="DV20" s="15">
        <v>0</v>
      </c>
      <c r="DW20" s="15">
        <v>0</v>
      </c>
      <c r="DX20" s="15">
        <v>0</v>
      </c>
      <c r="DY20" s="15">
        <v>0</v>
      </c>
      <c r="DZ20" s="15">
        <v>0</v>
      </c>
    </row>
    <row r="21" spans="1:130" s="5" customFormat="1" ht="15.75">
      <c r="A21" s="13">
        <v>2</v>
      </c>
      <c r="B21" s="14" t="s">
        <v>87</v>
      </c>
      <c r="C21" s="15">
        <v>299398.59086200001</v>
      </c>
      <c r="D21" s="15">
        <f>SUM(E21:DZ21)</f>
        <v>319008.55313403287</v>
      </c>
      <c r="E21" s="15">
        <v>2024.247748</v>
      </c>
      <c r="F21" s="15">
        <v>8711.8302480329166</v>
      </c>
      <c r="G21" s="15">
        <v>2561.5198049999999</v>
      </c>
      <c r="H21" s="15">
        <v>0</v>
      </c>
      <c r="I21" s="15">
        <v>3501.9689530000001</v>
      </c>
      <c r="J21" s="15">
        <v>0</v>
      </c>
      <c r="K21" s="15">
        <v>135.88970900000001</v>
      </c>
      <c r="L21" s="15">
        <v>0</v>
      </c>
      <c r="M21" s="15">
        <v>0</v>
      </c>
      <c r="N21" s="15">
        <v>0</v>
      </c>
      <c r="O21" s="15">
        <v>898.73922100000004</v>
      </c>
      <c r="P21" s="15">
        <v>4.34368</v>
      </c>
      <c r="Q21" s="15">
        <v>1174.86905</v>
      </c>
      <c r="R21" s="15">
        <v>786.60749599999997</v>
      </c>
      <c r="S21" s="15">
        <v>1017.700197</v>
      </c>
      <c r="T21" s="15">
        <v>23.347643999999999</v>
      </c>
      <c r="U21" s="15">
        <v>0</v>
      </c>
      <c r="V21" s="15">
        <v>0</v>
      </c>
      <c r="W21" s="15">
        <v>158.197935</v>
      </c>
      <c r="X21" s="15">
        <v>0</v>
      </c>
      <c r="Y21" s="15">
        <v>1.093788</v>
      </c>
      <c r="Z21" s="15">
        <v>993.24339899999995</v>
      </c>
      <c r="AA21" s="15">
        <v>15840.288121</v>
      </c>
      <c r="AB21" s="15">
        <v>8648.0835690000004</v>
      </c>
      <c r="AC21" s="15">
        <v>44736.123420000004</v>
      </c>
      <c r="AD21" s="15">
        <v>0</v>
      </c>
      <c r="AE21" s="15">
        <v>8229.8326319999996</v>
      </c>
      <c r="AF21" s="15">
        <v>1427.738897</v>
      </c>
      <c r="AG21" s="15">
        <v>0</v>
      </c>
      <c r="AH21" s="15">
        <v>1876.2641819999999</v>
      </c>
      <c r="AI21" s="15">
        <v>1457.7439400000001</v>
      </c>
      <c r="AJ21" s="15">
        <v>158.58166499999999</v>
      </c>
      <c r="AK21" s="15">
        <v>1560.4145470000001</v>
      </c>
      <c r="AL21" s="15">
        <v>10680.795764</v>
      </c>
      <c r="AM21" s="15">
        <v>8078.578348</v>
      </c>
      <c r="AN21" s="15">
        <v>2133.5471510000002</v>
      </c>
      <c r="AO21" s="15">
        <v>0</v>
      </c>
      <c r="AP21" s="15">
        <v>2966.3478380000001</v>
      </c>
      <c r="AQ21" s="15">
        <v>294.61267800000002</v>
      </c>
      <c r="AR21" s="15">
        <v>21011.189479000001</v>
      </c>
      <c r="AS21" s="15">
        <v>3378.6507360000001</v>
      </c>
      <c r="AT21" s="15">
        <v>131.790188</v>
      </c>
      <c r="AU21" s="15">
        <v>0</v>
      </c>
      <c r="AV21" s="15">
        <v>717.65423099999998</v>
      </c>
      <c r="AW21" s="15">
        <v>5501.7244060000003</v>
      </c>
      <c r="AX21" s="15">
        <v>190.110388</v>
      </c>
      <c r="AY21" s="15">
        <v>3616.3499350000002</v>
      </c>
      <c r="AZ21" s="15">
        <v>923.16993400000001</v>
      </c>
      <c r="BA21" s="15">
        <v>7903.465706</v>
      </c>
      <c r="BB21" s="15">
        <v>324.74854499999998</v>
      </c>
      <c r="BC21" s="15">
        <v>4239.0834400000003</v>
      </c>
      <c r="BD21" s="15">
        <v>0</v>
      </c>
      <c r="BE21" s="15">
        <v>0</v>
      </c>
      <c r="BF21" s="15">
        <v>85.493384000000006</v>
      </c>
      <c r="BG21" s="15">
        <v>0</v>
      </c>
      <c r="BH21" s="15">
        <v>2677.789166</v>
      </c>
      <c r="BI21" s="15">
        <v>47.451371999999999</v>
      </c>
      <c r="BJ21" s="15">
        <v>679.848615</v>
      </c>
      <c r="BK21" s="15">
        <v>0</v>
      </c>
      <c r="BL21" s="15">
        <v>328.53806300000002</v>
      </c>
      <c r="BM21" s="15">
        <v>0</v>
      </c>
      <c r="BN21" s="15">
        <v>0</v>
      </c>
      <c r="BO21" s="15">
        <v>0</v>
      </c>
      <c r="BP21" s="15">
        <v>12.412392000000001</v>
      </c>
      <c r="BQ21" s="15">
        <v>0</v>
      </c>
      <c r="BR21" s="15">
        <v>0</v>
      </c>
      <c r="BS21" s="15">
        <v>0</v>
      </c>
      <c r="BT21" s="15">
        <v>0</v>
      </c>
      <c r="BU21" s="15">
        <v>160.369831</v>
      </c>
      <c r="BV21" s="15">
        <v>270.82080000000002</v>
      </c>
      <c r="BW21" s="15">
        <v>0</v>
      </c>
      <c r="BX21" s="15">
        <v>53.76061</v>
      </c>
      <c r="BY21" s="15">
        <v>473.38962199999997</v>
      </c>
      <c r="BZ21" s="15">
        <v>26918.697272000001</v>
      </c>
      <c r="CA21" s="15">
        <v>580.65562699999998</v>
      </c>
      <c r="CB21" s="15">
        <v>1088.303404</v>
      </c>
      <c r="CC21" s="15">
        <v>99453.151033000002</v>
      </c>
      <c r="CD21" s="15">
        <v>703.42012799999998</v>
      </c>
      <c r="CE21" s="15">
        <v>205.31763000000001</v>
      </c>
      <c r="CF21" s="15">
        <v>227.974243</v>
      </c>
      <c r="CG21" s="15">
        <v>6418.8439870000002</v>
      </c>
      <c r="CH21" s="15">
        <v>0</v>
      </c>
      <c r="CI21" s="15">
        <v>0</v>
      </c>
      <c r="CJ21" s="15">
        <v>0</v>
      </c>
      <c r="CK21" s="15">
        <v>0</v>
      </c>
      <c r="CL21" s="15">
        <v>31.261095999999998</v>
      </c>
      <c r="CM21" s="15">
        <v>0</v>
      </c>
      <c r="CN21" s="15">
        <v>0</v>
      </c>
      <c r="CO21" s="15">
        <v>0</v>
      </c>
      <c r="CP21" s="15">
        <v>0</v>
      </c>
      <c r="CQ21" s="15">
        <v>0</v>
      </c>
      <c r="CR21" s="15">
        <v>478.71147999999999</v>
      </c>
      <c r="CS21" s="15">
        <v>91.854765999999998</v>
      </c>
      <c r="CT21" s="15">
        <v>0</v>
      </c>
      <c r="CU21" s="15">
        <v>0</v>
      </c>
      <c r="CV21" s="15">
        <v>0</v>
      </c>
      <c r="CW21" s="15">
        <v>0</v>
      </c>
      <c r="CX21" s="15">
        <v>0</v>
      </c>
      <c r="CY21" s="15">
        <v>0</v>
      </c>
      <c r="CZ21" s="15">
        <v>0</v>
      </c>
      <c r="DA21" s="15">
        <v>0</v>
      </c>
      <c r="DB21" s="15">
        <v>0</v>
      </c>
      <c r="DC21" s="15">
        <v>0</v>
      </c>
      <c r="DD21" s="15">
        <v>0</v>
      </c>
      <c r="DE21" s="15">
        <v>0</v>
      </c>
      <c r="DF21" s="15">
        <v>0</v>
      </c>
      <c r="DG21" s="15">
        <v>0</v>
      </c>
      <c r="DH21" s="15">
        <v>0</v>
      </c>
      <c r="DI21" s="15">
        <v>0</v>
      </c>
      <c r="DJ21" s="15">
        <v>0</v>
      </c>
      <c r="DK21" s="15">
        <v>0</v>
      </c>
      <c r="DL21" s="15">
        <v>0</v>
      </c>
      <c r="DM21" s="15">
        <v>0</v>
      </c>
      <c r="DN21" s="15">
        <v>0</v>
      </c>
      <c r="DO21" s="15">
        <v>0</v>
      </c>
      <c r="DP21" s="15">
        <v>0</v>
      </c>
      <c r="DQ21" s="15">
        <v>0</v>
      </c>
      <c r="DR21" s="15">
        <v>0</v>
      </c>
      <c r="DS21" s="15">
        <v>0</v>
      </c>
      <c r="DT21" s="15">
        <v>0</v>
      </c>
      <c r="DU21" s="15">
        <v>0</v>
      </c>
      <c r="DV21" s="15">
        <v>0</v>
      </c>
      <c r="DW21" s="15">
        <v>0</v>
      </c>
      <c r="DX21" s="15">
        <v>0</v>
      </c>
      <c r="DY21" s="15">
        <v>0</v>
      </c>
      <c r="DZ21" s="15">
        <v>0</v>
      </c>
    </row>
    <row r="22" spans="1:130" s="5" customFormat="1" ht="15.75">
      <c r="A22" s="13">
        <v>3</v>
      </c>
      <c r="B22" s="14" t="s">
        <v>88</v>
      </c>
      <c r="C22" s="15">
        <v>1970.5517809999999</v>
      </c>
      <c r="D22" s="15">
        <f>SUM(E22:DZ22)</f>
        <v>1968.5517809999999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1</v>
      </c>
      <c r="AB22" s="15">
        <v>0</v>
      </c>
      <c r="AC22" s="15">
        <v>1</v>
      </c>
      <c r="AD22" s="15">
        <v>0</v>
      </c>
      <c r="AE22" s="15">
        <v>1</v>
      </c>
      <c r="AF22" s="15">
        <v>2</v>
      </c>
      <c r="AG22" s="15">
        <v>1694.9508370000001</v>
      </c>
      <c r="AH22" s="15">
        <v>0</v>
      </c>
      <c r="AI22" s="15">
        <v>0</v>
      </c>
      <c r="AJ22" s="15">
        <v>0</v>
      </c>
      <c r="AK22" s="15">
        <v>0</v>
      </c>
      <c r="AL22" s="15">
        <v>1</v>
      </c>
      <c r="AM22" s="15">
        <v>1</v>
      </c>
      <c r="AN22" s="15">
        <v>1</v>
      </c>
      <c r="AO22" s="15">
        <v>0</v>
      </c>
      <c r="AP22" s="15">
        <v>0</v>
      </c>
      <c r="AQ22" s="15">
        <v>1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2.5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5">
        <v>0</v>
      </c>
      <c r="BH22" s="15">
        <v>23.790028</v>
      </c>
      <c r="BI22" s="15">
        <v>1</v>
      </c>
      <c r="BJ22" s="15">
        <v>0</v>
      </c>
      <c r="BK22" s="15">
        <v>0</v>
      </c>
      <c r="BL22" s="15">
        <v>1</v>
      </c>
      <c r="BM22" s="15">
        <v>0</v>
      </c>
      <c r="BN22" s="15">
        <v>0</v>
      </c>
      <c r="BO22" s="15">
        <v>0</v>
      </c>
      <c r="BP22" s="15">
        <v>0</v>
      </c>
      <c r="BQ22" s="15">
        <v>0</v>
      </c>
      <c r="BR22" s="15">
        <v>0</v>
      </c>
      <c r="BS22" s="15">
        <v>0</v>
      </c>
      <c r="BT22" s="15">
        <v>0</v>
      </c>
      <c r="BU22" s="15">
        <v>0</v>
      </c>
      <c r="BV22" s="15">
        <v>0</v>
      </c>
      <c r="BW22" s="15">
        <v>0</v>
      </c>
      <c r="BX22" s="15">
        <v>0</v>
      </c>
      <c r="BY22" s="15">
        <v>0</v>
      </c>
      <c r="BZ22" s="15">
        <v>0</v>
      </c>
      <c r="CA22" s="15">
        <v>0</v>
      </c>
      <c r="CB22" s="15">
        <v>0</v>
      </c>
      <c r="CC22" s="15">
        <v>12</v>
      </c>
      <c r="CD22" s="15">
        <v>0</v>
      </c>
      <c r="CE22" s="15">
        <v>0</v>
      </c>
      <c r="CF22" s="15">
        <v>1</v>
      </c>
      <c r="CG22" s="15">
        <v>214.31091599999999</v>
      </c>
      <c r="CH22" s="15">
        <v>0</v>
      </c>
      <c r="CI22" s="15">
        <v>0</v>
      </c>
      <c r="CJ22" s="15">
        <v>0</v>
      </c>
      <c r="CK22" s="15">
        <v>0</v>
      </c>
      <c r="CL22" s="15">
        <v>0</v>
      </c>
      <c r="CM22" s="15">
        <v>0</v>
      </c>
      <c r="CN22" s="15">
        <v>0</v>
      </c>
      <c r="CO22" s="15">
        <v>0</v>
      </c>
      <c r="CP22" s="15">
        <v>0</v>
      </c>
      <c r="CQ22" s="15">
        <v>0</v>
      </c>
      <c r="CR22" s="15">
        <v>0</v>
      </c>
      <c r="CS22" s="15">
        <v>9</v>
      </c>
      <c r="CT22" s="15">
        <v>0</v>
      </c>
      <c r="CU22" s="15">
        <v>0</v>
      </c>
      <c r="CV22" s="15">
        <v>0</v>
      </c>
      <c r="CW22" s="15">
        <v>0</v>
      </c>
      <c r="CX22" s="15">
        <v>0</v>
      </c>
      <c r="CY22" s="15">
        <v>0</v>
      </c>
      <c r="CZ22" s="15">
        <v>0</v>
      </c>
      <c r="DA22" s="15">
        <v>0</v>
      </c>
      <c r="DB22" s="15">
        <v>0</v>
      </c>
      <c r="DC22" s="15">
        <v>0</v>
      </c>
      <c r="DD22" s="15">
        <v>0</v>
      </c>
      <c r="DE22" s="15">
        <v>0</v>
      </c>
      <c r="DF22" s="15">
        <v>0</v>
      </c>
      <c r="DG22" s="15">
        <v>0</v>
      </c>
      <c r="DH22" s="15">
        <v>0</v>
      </c>
      <c r="DI22" s="15">
        <v>0</v>
      </c>
      <c r="DJ22" s="15">
        <v>0</v>
      </c>
      <c r="DK22" s="15">
        <v>0</v>
      </c>
      <c r="DL22" s="15">
        <v>0</v>
      </c>
      <c r="DM22" s="15">
        <v>0</v>
      </c>
      <c r="DN22" s="15">
        <v>0</v>
      </c>
      <c r="DO22" s="15">
        <v>0</v>
      </c>
      <c r="DP22" s="15">
        <v>0</v>
      </c>
      <c r="DQ22" s="15">
        <v>0</v>
      </c>
      <c r="DR22" s="15">
        <v>0</v>
      </c>
      <c r="DS22" s="15">
        <v>0</v>
      </c>
      <c r="DT22" s="15">
        <v>0</v>
      </c>
      <c r="DU22" s="15">
        <v>0</v>
      </c>
      <c r="DV22" s="15">
        <v>0</v>
      </c>
      <c r="DW22" s="15">
        <v>0</v>
      </c>
      <c r="DX22" s="15">
        <v>0</v>
      </c>
      <c r="DY22" s="15">
        <v>0</v>
      </c>
      <c r="DZ22" s="15">
        <v>0</v>
      </c>
    </row>
    <row r="23" spans="1:130" s="6" customFormat="1" ht="15.75">
      <c r="A23" s="10" t="s">
        <v>94</v>
      </c>
      <c r="B23" s="11" t="s">
        <v>95</v>
      </c>
      <c r="C23" s="12">
        <f>+C24+C25+C26+C27+C28+C29+C30+C31+C32+C33+C34</f>
        <v>32768747.713647</v>
      </c>
      <c r="D23" s="12">
        <f t="shared" ref="D23:BQ23" si="20">+D24+D25+D26+D27+D28+D29+D30+D31+D32+D33+D34</f>
        <v>34997311.815118998</v>
      </c>
      <c r="E23" s="12">
        <f t="shared" si="20"/>
        <v>660963.93892400002</v>
      </c>
      <c r="F23" s="12">
        <f t="shared" si="20"/>
        <v>164027.85172099998</v>
      </c>
      <c r="G23" s="12">
        <f t="shared" si="20"/>
        <v>109978.67963099999</v>
      </c>
      <c r="H23" s="12">
        <f t="shared" si="20"/>
        <v>29609.599999999999</v>
      </c>
      <c r="I23" s="12">
        <f t="shared" si="20"/>
        <v>75204.752936999997</v>
      </c>
      <c r="J23" s="12">
        <f t="shared" si="20"/>
        <v>59953.800044999996</v>
      </c>
      <c r="K23" s="12">
        <f t="shared" si="20"/>
        <v>73516.956615999996</v>
      </c>
      <c r="L23" s="12">
        <f t="shared" si="20"/>
        <v>115545.941022</v>
      </c>
      <c r="M23" s="12">
        <f t="shared" si="20"/>
        <v>66133.078697999998</v>
      </c>
      <c r="N23" s="12">
        <f t="shared" si="20"/>
        <v>35848.150645999995</v>
      </c>
      <c r="O23" s="12">
        <f t="shared" si="20"/>
        <v>109189.896722</v>
      </c>
      <c r="P23" s="12">
        <f t="shared" si="20"/>
        <v>8926.8963970000004</v>
      </c>
      <c r="Q23" s="12">
        <f t="shared" si="20"/>
        <v>47216.468379999998</v>
      </c>
      <c r="R23" s="12">
        <f t="shared" si="20"/>
        <v>58052.343444999999</v>
      </c>
      <c r="S23" s="12">
        <f t="shared" si="20"/>
        <v>86821.890813999998</v>
      </c>
      <c r="T23" s="12">
        <f t="shared" si="20"/>
        <v>80185.001185000001</v>
      </c>
      <c r="U23" s="12">
        <f t="shared" si="20"/>
        <v>1940</v>
      </c>
      <c r="V23" s="12">
        <f t="shared" si="20"/>
        <v>55844.940025000004</v>
      </c>
      <c r="W23" s="12">
        <f t="shared" si="20"/>
        <v>73396.888634999996</v>
      </c>
      <c r="X23" s="12">
        <f t="shared" si="20"/>
        <v>3300</v>
      </c>
      <c r="Y23" s="12">
        <f t="shared" si="20"/>
        <v>86261.367646999992</v>
      </c>
      <c r="Z23" s="12">
        <f t="shared" si="20"/>
        <v>478012.73666699999</v>
      </c>
      <c r="AA23" s="12">
        <f t="shared" si="20"/>
        <v>1988591.286788</v>
      </c>
      <c r="AB23" s="12">
        <f t="shared" si="20"/>
        <v>1656764.939485</v>
      </c>
      <c r="AC23" s="12">
        <f t="shared" si="20"/>
        <v>4254598.8124540001</v>
      </c>
      <c r="AD23" s="12">
        <f t="shared" si="20"/>
        <v>1828075.1134619999</v>
      </c>
      <c r="AE23" s="12">
        <f t="shared" si="20"/>
        <v>264536.77235099999</v>
      </c>
      <c r="AF23" s="12">
        <f t="shared" si="20"/>
        <v>181787.552077</v>
      </c>
      <c r="AG23" s="12">
        <f t="shared" si="20"/>
        <v>496762.27797300002</v>
      </c>
      <c r="AH23" s="12">
        <f t="shared" si="20"/>
        <v>424131.10262299998</v>
      </c>
      <c r="AI23" s="12">
        <f t="shared" si="20"/>
        <v>431985.03348699998</v>
      </c>
      <c r="AJ23" s="12">
        <f t="shared" si="20"/>
        <v>222894.01232499999</v>
      </c>
      <c r="AK23" s="12">
        <f t="shared" si="20"/>
        <v>645790.07336000004</v>
      </c>
      <c r="AL23" s="12">
        <f t="shared" si="20"/>
        <v>721603.63977899996</v>
      </c>
      <c r="AM23" s="12">
        <f t="shared" si="20"/>
        <v>2223013</v>
      </c>
      <c r="AN23" s="12">
        <f t="shared" si="20"/>
        <v>245942.02601199999</v>
      </c>
      <c r="AO23" s="12">
        <f t="shared" si="20"/>
        <v>33044.983932000003</v>
      </c>
      <c r="AP23" s="12">
        <f t="shared" si="20"/>
        <v>1059922.018811</v>
      </c>
      <c r="AQ23" s="12">
        <f t="shared" si="20"/>
        <v>387587.12673399999</v>
      </c>
      <c r="AR23" s="12">
        <f t="shared" si="20"/>
        <v>4789797.8228430003</v>
      </c>
      <c r="AS23" s="12">
        <f t="shared" si="20"/>
        <v>1421288.7506260001</v>
      </c>
      <c r="AT23" s="12">
        <f>+AT24+AT25+AT26+AT27+AT28+AT29+AT30+AT31+AT32+AT33+AT34</f>
        <v>125938.642251</v>
      </c>
      <c r="AU23" s="12">
        <f t="shared" si="20"/>
        <v>186807.52628699999</v>
      </c>
      <c r="AV23" s="12">
        <f t="shared" si="20"/>
        <v>177152.83330900001</v>
      </c>
      <c r="AW23" s="12">
        <f t="shared" si="20"/>
        <v>89403.048509999993</v>
      </c>
      <c r="AX23" s="12">
        <f t="shared" si="20"/>
        <v>193289.679362</v>
      </c>
      <c r="AY23" s="12">
        <f t="shared" si="20"/>
        <v>656345.41020200006</v>
      </c>
      <c r="AZ23" s="12">
        <f t="shared" si="20"/>
        <v>414253.44540999999</v>
      </c>
      <c r="BA23" s="12">
        <f t="shared" si="20"/>
        <v>294444.31380399998</v>
      </c>
      <c r="BB23" s="12">
        <f t="shared" si="20"/>
        <v>112749.397201</v>
      </c>
      <c r="BC23" s="12">
        <f t="shared" si="20"/>
        <v>553360.07626699994</v>
      </c>
      <c r="BD23" s="12">
        <f t="shared" si="20"/>
        <v>150352.850439</v>
      </c>
      <c r="BE23" s="12">
        <f t="shared" si="20"/>
        <v>126850.611038</v>
      </c>
      <c r="BF23" s="12">
        <f t="shared" si="20"/>
        <v>138258.45055400001</v>
      </c>
      <c r="BG23" s="12">
        <f t="shared" si="20"/>
        <v>69176.357077000008</v>
      </c>
      <c r="BH23" s="12">
        <f t="shared" si="20"/>
        <v>207514.37551099999</v>
      </c>
      <c r="BI23" s="12">
        <f t="shared" si="20"/>
        <v>146454.885553</v>
      </c>
      <c r="BJ23" s="12">
        <f t="shared" si="20"/>
        <v>118581.138628</v>
      </c>
      <c r="BK23" s="12">
        <f t="shared" si="20"/>
        <v>69104.534906999994</v>
      </c>
      <c r="BL23" s="12">
        <f t="shared" si="20"/>
        <v>287043.76170600002</v>
      </c>
      <c r="BM23" s="12">
        <f>+BM24+BM25+BM26+BM27+BM28+BM29+BM30+BM31+BM32+BM33+BM34</f>
        <v>6550.7718459999996</v>
      </c>
      <c r="BN23" s="12">
        <f t="shared" si="20"/>
        <v>34785.706223000001</v>
      </c>
      <c r="BO23" s="12">
        <f t="shared" si="20"/>
        <v>17488.229198000001</v>
      </c>
      <c r="BP23" s="12">
        <f t="shared" si="20"/>
        <v>16439.445288999999</v>
      </c>
      <c r="BQ23" s="12">
        <f t="shared" si="20"/>
        <v>16909.069511999998</v>
      </c>
      <c r="BR23" s="12">
        <f t="shared" ref="BR23:DZ23" si="21">+BR24+BR25+BR26+BR27+BR28+BR29+BR30+BR31+BR32+BR33+BR34</f>
        <v>18564.570662999999</v>
      </c>
      <c r="BS23" s="12">
        <f t="shared" si="21"/>
        <v>11182.19995</v>
      </c>
      <c r="BT23" s="12">
        <f t="shared" si="21"/>
        <v>57435.294798000003</v>
      </c>
      <c r="BU23" s="12">
        <f t="shared" si="21"/>
        <v>17910.844256</v>
      </c>
      <c r="BV23" s="12">
        <f t="shared" si="21"/>
        <v>141419.52705400003</v>
      </c>
      <c r="BW23" s="12">
        <f t="shared" si="21"/>
        <v>56412.661949000001</v>
      </c>
      <c r="BX23" s="12">
        <f t="shared" si="21"/>
        <v>93691.737504999997</v>
      </c>
      <c r="BY23" s="12">
        <f t="shared" si="21"/>
        <v>171376.379105</v>
      </c>
      <c r="BZ23" s="12">
        <f t="shared" si="21"/>
        <v>594078.45705999993</v>
      </c>
      <c r="CA23" s="12">
        <f t="shared" si="21"/>
        <v>107943.53850600001</v>
      </c>
      <c r="CB23" s="12">
        <f t="shared" si="21"/>
        <v>212657.21364799998</v>
      </c>
      <c r="CC23" s="12">
        <f t="shared" si="21"/>
        <v>579099.03251399996</v>
      </c>
      <c r="CD23" s="12">
        <f t="shared" si="21"/>
        <v>240059.59330800001</v>
      </c>
      <c r="CE23" s="12">
        <f t="shared" si="21"/>
        <v>98244.744052999988</v>
      </c>
      <c r="CF23" s="12">
        <f t="shared" si="21"/>
        <v>107582.38097199998</v>
      </c>
      <c r="CG23" s="12">
        <f t="shared" si="21"/>
        <v>381848.466632</v>
      </c>
      <c r="CH23" s="12">
        <f t="shared" si="21"/>
        <v>138817.661524</v>
      </c>
      <c r="CI23" s="12">
        <f t="shared" si="21"/>
        <v>54134.062793999998</v>
      </c>
      <c r="CJ23" s="12">
        <f t="shared" si="21"/>
        <v>52348.147987000004</v>
      </c>
      <c r="CK23" s="12">
        <f t="shared" si="21"/>
        <v>33831.982438999999</v>
      </c>
      <c r="CL23" s="12">
        <f t="shared" si="21"/>
        <v>271509.11726999999</v>
      </c>
      <c r="CM23" s="12">
        <f t="shared" si="21"/>
        <v>44862.332762000005</v>
      </c>
      <c r="CN23" s="12">
        <f t="shared" si="21"/>
        <v>26145.197776999998</v>
      </c>
      <c r="CO23" s="12">
        <f t="shared" si="21"/>
        <v>7617.7956589999994</v>
      </c>
      <c r="CP23" s="12">
        <f t="shared" si="21"/>
        <v>30392.361830000002</v>
      </c>
      <c r="CQ23" s="12">
        <f t="shared" si="21"/>
        <v>8124.7205940000003</v>
      </c>
      <c r="CR23" s="12">
        <f t="shared" si="21"/>
        <v>142994.59035799999</v>
      </c>
      <c r="CS23" s="12">
        <f t="shared" si="21"/>
        <v>5618.1789179999996</v>
      </c>
      <c r="CT23" s="12">
        <f t="shared" si="21"/>
        <v>14231.417880000001</v>
      </c>
      <c r="CU23" s="12">
        <f>+CU24+CU25+CU26+CU27+CU28+CU29+CU30+CU31+CU32+CU33+CU34</f>
        <v>850.09490700000003</v>
      </c>
      <c r="CV23" s="12">
        <f t="shared" si="21"/>
        <v>52734.614830999999</v>
      </c>
      <c r="CW23" s="12">
        <f t="shared" si="21"/>
        <v>37805.997986000002</v>
      </c>
      <c r="CX23" s="12">
        <f t="shared" si="21"/>
        <v>5487.3645699999997</v>
      </c>
      <c r="CY23" s="12">
        <f t="shared" si="21"/>
        <v>208655.49675399999</v>
      </c>
      <c r="CZ23" s="12">
        <f t="shared" ref="CZ23:DA23" si="22">+CZ24+CZ25+CZ26+CZ27+CZ28+CZ29+CZ30+CZ31+CZ32+CZ33+CZ34</f>
        <v>75954</v>
      </c>
      <c r="DA23" s="12">
        <f t="shared" si="22"/>
        <v>11166</v>
      </c>
      <c r="DB23" s="12">
        <f t="shared" si="21"/>
        <v>1689.7659349999999</v>
      </c>
      <c r="DC23" s="12">
        <f t="shared" si="21"/>
        <v>52196.498660999998</v>
      </c>
      <c r="DD23" s="12">
        <f t="shared" si="21"/>
        <v>500</v>
      </c>
      <c r="DE23" s="12">
        <f t="shared" si="21"/>
        <v>6760.4134750000003</v>
      </c>
      <c r="DF23" s="12">
        <f t="shared" si="21"/>
        <v>682.27880600000003</v>
      </c>
      <c r="DG23" s="12">
        <f t="shared" si="21"/>
        <v>869.59942799999999</v>
      </c>
      <c r="DH23" s="12">
        <f t="shared" si="21"/>
        <v>3119</v>
      </c>
      <c r="DI23" s="12">
        <f t="shared" si="21"/>
        <v>351073.12319700001</v>
      </c>
      <c r="DJ23" s="12">
        <f t="shared" si="21"/>
        <v>4090.5043930000002</v>
      </c>
      <c r="DK23" s="12">
        <f t="shared" ref="DK23" si="23">+DK24+DK25+DK26+DK27+DK28+DK29+DK30+DK31+DK32+DK33+DK34</f>
        <v>21399</v>
      </c>
      <c r="DL23" s="12">
        <f t="shared" si="21"/>
        <v>59589.667985</v>
      </c>
      <c r="DM23" s="12">
        <f t="shared" si="21"/>
        <v>32229.570413000001</v>
      </c>
      <c r="DN23" s="12">
        <f t="shared" ref="DN23" si="24">+DN24+DN25+DN26+DN27+DN28+DN29+DN30+DN31+DN32+DN33+DN34</f>
        <v>1445</v>
      </c>
      <c r="DO23" s="12">
        <f t="shared" si="21"/>
        <v>36913</v>
      </c>
      <c r="DP23" s="12">
        <f t="shared" si="21"/>
        <v>63452.759775999999</v>
      </c>
      <c r="DQ23" s="12">
        <f t="shared" si="21"/>
        <v>215969.953416</v>
      </c>
      <c r="DR23" s="12">
        <f t="shared" si="21"/>
        <v>22955.476525999999</v>
      </c>
      <c r="DS23" s="12">
        <f t="shared" si="21"/>
        <v>2440</v>
      </c>
      <c r="DT23" s="12">
        <f t="shared" si="21"/>
        <v>30379.573046999998</v>
      </c>
      <c r="DU23" s="12">
        <f t="shared" ref="DU23" si="25">+DU24+DU25+DU26+DU27+DU28+DU29+DU30+DU31+DU32+DU33+DU34</f>
        <v>5792</v>
      </c>
      <c r="DV23" s="12">
        <f t="shared" si="21"/>
        <v>1088.3200870000001</v>
      </c>
      <c r="DW23" s="12">
        <f t="shared" si="21"/>
        <v>500</v>
      </c>
      <c r="DX23" s="12">
        <f t="shared" si="21"/>
        <v>1390.0002059999999</v>
      </c>
      <c r="DY23" s="12">
        <f t="shared" si="21"/>
        <v>696.44559200000003</v>
      </c>
      <c r="DZ23" s="12">
        <f t="shared" si="21"/>
        <v>0</v>
      </c>
    </row>
    <row r="24" spans="1:130" s="5" customFormat="1" ht="15.75">
      <c r="A24" s="13">
        <v>1</v>
      </c>
      <c r="B24" s="14" t="s">
        <v>96</v>
      </c>
      <c r="C24" s="15">
        <v>219086.87997800001</v>
      </c>
      <c r="D24" s="15">
        <f t="shared" ref="D24:D33" si="26">SUM(E24:DY24)</f>
        <v>221307.87997800001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40</v>
      </c>
      <c r="V24" s="15">
        <v>0</v>
      </c>
      <c r="W24" s="15">
        <v>0</v>
      </c>
      <c r="X24" s="15">
        <v>40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15">
        <v>0</v>
      </c>
      <c r="AZ24" s="15">
        <v>0</v>
      </c>
      <c r="BA24" s="15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0</v>
      </c>
      <c r="BG24" s="15">
        <v>0</v>
      </c>
      <c r="BH24" s="15">
        <v>0</v>
      </c>
      <c r="BI24" s="15">
        <v>0</v>
      </c>
      <c r="BJ24" s="15">
        <v>40.094999999999999</v>
      </c>
      <c r="BK24" s="15">
        <v>0</v>
      </c>
      <c r="BL24" s="15">
        <v>0</v>
      </c>
      <c r="BM24" s="15">
        <v>0</v>
      </c>
      <c r="BN24" s="15">
        <v>0</v>
      </c>
      <c r="BO24" s="15">
        <v>0</v>
      </c>
      <c r="BP24" s="15">
        <v>0</v>
      </c>
      <c r="BQ24" s="15">
        <v>0</v>
      </c>
      <c r="BR24" s="15">
        <v>0</v>
      </c>
      <c r="BS24" s="15">
        <v>0</v>
      </c>
      <c r="BT24" s="15">
        <v>0</v>
      </c>
      <c r="BU24" s="15">
        <v>0</v>
      </c>
      <c r="BV24" s="15">
        <v>0</v>
      </c>
      <c r="BW24" s="15">
        <v>0</v>
      </c>
      <c r="BX24" s="15">
        <v>0</v>
      </c>
      <c r="BY24" s="15">
        <v>0</v>
      </c>
      <c r="BZ24" s="15">
        <v>0</v>
      </c>
      <c r="CA24" s="15">
        <v>0</v>
      </c>
      <c r="CB24" s="15">
        <v>0</v>
      </c>
      <c r="CC24" s="15">
        <v>0</v>
      </c>
      <c r="CD24" s="15">
        <v>0</v>
      </c>
      <c r="CE24" s="15">
        <v>0</v>
      </c>
      <c r="CF24" s="15">
        <v>0</v>
      </c>
      <c r="CG24" s="15">
        <v>0</v>
      </c>
      <c r="CH24" s="15">
        <v>61605.409031000003</v>
      </c>
      <c r="CI24" s="15">
        <v>54034.062793999998</v>
      </c>
      <c r="CJ24" s="15">
        <v>32576.140343999999</v>
      </c>
      <c r="CK24" s="15">
        <v>7324.7562959999996</v>
      </c>
      <c r="CL24" s="15">
        <v>7287.3987770000003</v>
      </c>
      <c r="CM24" s="15">
        <v>18724.618197</v>
      </c>
      <c r="CN24" s="15">
        <v>8364.0429509999994</v>
      </c>
      <c r="CO24" s="15">
        <v>4446.8934559999998</v>
      </c>
      <c r="CP24" s="15">
        <v>2389.4826910000002</v>
      </c>
      <c r="CQ24" s="15">
        <f>200+3961.820094</f>
        <v>4161.8200940000006</v>
      </c>
      <c r="CR24" s="15">
        <f>18252.160347+2021</f>
        <v>20273.160347000001</v>
      </c>
      <c r="CS24" s="15">
        <v>0</v>
      </c>
      <c r="CT24" s="15">
        <v>0</v>
      </c>
      <c r="CU24" s="15">
        <v>0</v>
      </c>
      <c r="CV24" s="15">
        <v>0</v>
      </c>
      <c r="CW24" s="15">
        <v>0</v>
      </c>
      <c r="CX24" s="15">
        <v>0</v>
      </c>
      <c r="CY24" s="15">
        <v>0</v>
      </c>
      <c r="CZ24" s="15">
        <v>0</v>
      </c>
      <c r="DA24" s="15">
        <v>0</v>
      </c>
      <c r="DB24" s="15">
        <v>0</v>
      </c>
      <c r="DC24" s="15">
        <v>0</v>
      </c>
      <c r="DD24" s="15">
        <v>0</v>
      </c>
      <c r="DE24" s="15">
        <v>0</v>
      </c>
      <c r="DF24" s="15">
        <v>0</v>
      </c>
      <c r="DG24" s="15">
        <v>0</v>
      </c>
      <c r="DH24" s="15">
        <v>0</v>
      </c>
      <c r="DI24" s="15">
        <v>0</v>
      </c>
      <c r="DJ24" s="15">
        <v>0</v>
      </c>
      <c r="DK24" s="15">
        <v>0</v>
      </c>
      <c r="DL24" s="15">
        <v>0</v>
      </c>
      <c r="DM24" s="15">
        <v>0</v>
      </c>
      <c r="DN24" s="15">
        <v>0</v>
      </c>
      <c r="DO24" s="15">
        <v>0</v>
      </c>
      <c r="DP24" s="15">
        <v>0</v>
      </c>
      <c r="DQ24" s="15">
        <v>0</v>
      </c>
      <c r="DR24" s="15">
        <v>0</v>
      </c>
      <c r="DS24" s="15">
        <v>0</v>
      </c>
      <c r="DT24" s="15">
        <v>0</v>
      </c>
      <c r="DU24" s="15">
        <v>0</v>
      </c>
      <c r="DV24" s="15">
        <v>0</v>
      </c>
      <c r="DW24" s="15">
        <v>0</v>
      </c>
      <c r="DX24" s="15">
        <v>0</v>
      </c>
      <c r="DY24" s="15">
        <v>0</v>
      </c>
      <c r="DZ24" s="15">
        <v>0</v>
      </c>
    </row>
    <row r="25" spans="1:130" s="5" customFormat="1" ht="15.75">
      <c r="A25" s="13">
        <f>+A24+1</f>
        <v>2</v>
      </c>
      <c r="B25" s="14" t="s">
        <v>101</v>
      </c>
      <c r="C25" s="15">
        <v>86831.192974000005</v>
      </c>
      <c r="D25" s="15">
        <f t="shared" si="26"/>
        <v>86831.192974000005</v>
      </c>
      <c r="E25" s="15">
        <v>437.14499999999998</v>
      </c>
      <c r="F25" s="15">
        <v>0</v>
      </c>
      <c r="G25" s="15">
        <v>349.182073</v>
      </c>
      <c r="H25" s="15">
        <v>0</v>
      </c>
      <c r="I25" s="15">
        <v>0</v>
      </c>
      <c r="J25" s="15">
        <v>0</v>
      </c>
      <c r="K25" s="15">
        <v>2659.0805099999998</v>
      </c>
      <c r="L25" s="15">
        <v>6974.27045</v>
      </c>
      <c r="M25" s="15">
        <v>725.5</v>
      </c>
      <c r="N25" s="15">
        <v>570.15899999999999</v>
      </c>
      <c r="O25" s="15">
        <v>900.34639900000002</v>
      </c>
      <c r="P25" s="15">
        <v>0</v>
      </c>
      <c r="Q25" s="15">
        <v>1600</v>
      </c>
      <c r="R25" s="15">
        <v>0</v>
      </c>
      <c r="S25" s="15">
        <v>13180.3992</v>
      </c>
      <c r="T25" s="15">
        <v>806.43389999999999</v>
      </c>
      <c r="U25" s="15">
        <v>0</v>
      </c>
      <c r="V25" s="15">
        <v>254.93899999999999</v>
      </c>
      <c r="W25" s="15">
        <v>0</v>
      </c>
      <c r="X25" s="15">
        <v>0</v>
      </c>
      <c r="Y25" s="15">
        <v>599.84770000000003</v>
      </c>
      <c r="Z25" s="15">
        <v>0</v>
      </c>
      <c r="AA25" s="15">
        <v>0</v>
      </c>
      <c r="AB25" s="15">
        <v>1422.636405</v>
      </c>
      <c r="AC25" s="15">
        <v>877.72970799999996</v>
      </c>
      <c r="AD25" s="15">
        <v>0</v>
      </c>
      <c r="AE25" s="15">
        <v>314.33030000000002</v>
      </c>
      <c r="AF25" s="15">
        <v>0</v>
      </c>
      <c r="AG25" s="15">
        <v>5216</v>
      </c>
      <c r="AH25" s="15">
        <v>0</v>
      </c>
      <c r="AI25" s="15">
        <v>295.97550000000001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200</v>
      </c>
      <c r="AW25" s="15">
        <v>0</v>
      </c>
      <c r="AX25" s="15">
        <v>0</v>
      </c>
      <c r="AY25" s="15">
        <v>0</v>
      </c>
      <c r="AZ25" s="15">
        <v>0</v>
      </c>
      <c r="BA25" s="15">
        <v>892</v>
      </c>
      <c r="BB25" s="15">
        <v>0</v>
      </c>
      <c r="BC25" s="15">
        <v>0</v>
      </c>
      <c r="BD25" s="15">
        <v>436.96390000000002</v>
      </c>
      <c r="BE25" s="15">
        <v>0</v>
      </c>
      <c r="BF25" s="15">
        <v>0</v>
      </c>
      <c r="BG25" s="15">
        <v>0</v>
      </c>
      <c r="BH25" s="15">
        <v>1520</v>
      </c>
      <c r="BI25" s="15">
        <v>0</v>
      </c>
      <c r="BJ25" s="15">
        <v>0</v>
      </c>
      <c r="BK25" s="15">
        <v>0</v>
      </c>
      <c r="BL25" s="15">
        <v>0</v>
      </c>
      <c r="BM25" s="15">
        <v>0</v>
      </c>
      <c r="BN25" s="15">
        <v>0</v>
      </c>
      <c r="BO25" s="15">
        <v>0</v>
      </c>
      <c r="BP25" s="15">
        <v>0</v>
      </c>
      <c r="BQ25" s="15">
        <v>0</v>
      </c>
      <c r="BR25" s="15">
        <v>0</v>
      </c>
      <c r="BS25" s="15">
        <v>0</v>
      </c>
      <c r="BT25" s="15">
        <v>0</v>
      </c>
      <c r="BU25" s="15">
        <v>0</v>
      </c>
      <c r="BV25" s="15">
        <v>0</v>
      </c>
      <c r="BW25" s="15">
        <v>0</v>
      </c>
      <c r="BX25" s="15">
        <v>0</v>
      </c>
      <c r="BY25" s="15">
        <v>250</v>
      </c>
      <c r="BZ25" s="15">
        <v>2959.4173000000001</v>
      </c>
      <c r="CA25" s="15">
        <v>1002.66</v>
      </c>
      <c r="CB25" s="15">
        <v>0</v>
      </c>
      <c r="CC25" s="15">
        <v>7479.8029999999999</v>
      </c>
      <c r="CD25" s="15">
        <v>700</v>
      </c>
      <c r="CE25" s="15">
        <v>6905.79</v>
      </c>
      <c r="CF25" s="15">
        <v>1509.135</v>
      </c>
      <c r="CG25" s="15">
        <v>0</v>
      </c>
      <c r="CH25" s="15">
        <v>130.505</v>
      </c>
      <c r="CI25" s="15">
        <v>0</v>
      </c>
      <c r="CJ25" s="15">
        <v>0</v>
      </c>
      <c r="CK25" s="15">
        <v>0</v>
      </c>
      <c r="CL25" s="15">
        <v>0</v>
      </c>
      <c r="CM25" s="15">
        <v>0</v>
      </c>
      <c r="CN25" s="15">
        <v>492.76</v>
      </c>
      <c r="CO25" s="15">
        <v>1459.0561029999999</v>
      </c>
      <c r="CP25" s="15">
        <v>0</v>
      </c>
      <c r="CQ25" s="15">
        <v>0</v>
      </c>
      <c r="CR25" s="15">
        <v>0</v>
      </c>
      <c r="CS25" s="15">
        <v>753.65099999999995</v>
      </c>
      <c r="CT25" s="15">
        <v>0</v>
      </c>
      <c r="CU25" s="15">
        <v>0</v>
      </c>
      <c r="CV25" s="15">
        <v>0</v>
      </c>
      <c r="CW25" s="15">
        <v>0</v>
      </c>
      <c r="CX25" s="15">
        <v>0</v>
      </c>
      <c r="CY25" s="15">
        <v>0</v>
      </c>
      <c r="CZ25" s="15">
        <v>0</v>
      </c>
      <c r="DA25" s="15">
        <v>0</v>
      </c>
      <c r="DB25" s="15">
        <v>0</v>
      </c>
      <c r="DC25" s="15">
        <v>0</v>
      </c>
      <c r="DD25" s="15">
        <v>0</v>
      </c>
      <c r="DE25" s="15">
        <v>0</v>
      </c>
      <c r="DF25" s="15">
        <v>0</v>
      </c>
      <c r="DG25" s="15">
        <v>0</v>
      </c>
      <c r="DH25" s="15">
        <v>0</v>
      </c>
      <c r="DI25" s="15">
        <v>0</v>
      </c>
      <c r="DJ25" s="15">
        <v>0</v>
      </c>
      <c r="DK25" s="15">
        <v>0</v>
      </c>
      <c r="DL25" s="15">
        <v>0</v>
      </c>
      <c r="DM25" s="15">
        <v>0</v>
      </c>
      <c r="DN25" s="15">
        <v>0</v>
      </c>
      <c r="DO25" s="15">
        <v>0</v>
      </c>
      <c r="DP25" s="15">
        <v>0</v>
      </c>
      <c r="DQ25" s="15">
        <v>0</v>
      </c>
      <c r="DR25" s="15">
        <v>22955.476525999999</v>
      </c>
      <c r="DS25" s="15">
        <v>0</v>
      </c>
      <c r="DT25" s="15">
        <v>0</v>
      </c>
      <c r="DU25" s="15">
        <v>0</v>
      </c>
      <c r="DV25" s="15">
        <v>0</v>
      </c>
      <c r="DW25" s="15">
        <v>0</v>
      </c>
      <c r="DX25" s="15">
        <v>0</v>
      </c>
      <c r="DY25" s="15">
        <v>0</v>
      </c>
      <c r="DZ25" s="15">
        <v>0</v>
      </c>
    </row>
    <row r="26" spans="1:130" s="5" customFormat="1" ht="15.75">
      <c r="A26" s="13">
        <f t="shared" ref="A26:A34" si="27">+A25+1</f>
        <v>3</v>
      </c>
      <c r="B26" s="14" t="s">
        <v>102</v>
      </c>
      <c r="C26" s="15">
        <v>2257808.915846</v>
      </c>
      <c r="D26" s="15">
        <f t="shared" si="26"/>
        <v>2322279.5208459999</v>
      </c>
      <c r="E26" s="15">
        <v>1749.5271</v>
      </c>
      <c r="F26" s="15">
        <v>32.993000000000002</v>
      </c>
      <c r="G26" s="15">
        <v>1032.710646</v>
      </c>
      <c r="H26" s="15">
        <v>0</v>
      </c>
      <c r="I26" s="15">
        <v>161.83649299999999</v>
      </c>
      <c r="J26" s="15">
        <v>0</v>
      </c>
      <c r="K26" s="15">
        <v>0</v>
      </c>
      <c r="L26" s="15">
        <v>2381.7443899999998</v>
      </c>
      <c r="M26" s="15">
        <v>0</v>
      </c>
      <c r="N26" s="15">
        <v>0</v>
      </c>
      <c r="O26" s="15">
        <v>1276.700106</v>
      </c>
      <c r="P26" s="15">
        <v>0</v>
      </c>
      <c r="Q26" s="15">
        <v>130</v>
      </c>
      <c r="R26" s="15">
        <v>0</v>
      </c>
      <c r="S26" s="15">
        <v>433.98599999999999</v>
      </c>
      <c r="T26" s="15">
        <v>630.85400000000004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18198.602870999999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15">
        <v>0</v>
      </c>
      <c r="AZ26" s="15">
        <v>0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F26" s="15">
        <v>0</v>
      </c>
      <c r="BG26" s="15">
        <v>0</v>
      </c>
      <c r="BH26" s="15">
        <v>0</v>
      </c>
      <c r="BI26" s="15">
        <v>0</v>
      </c>
      <c r="BJ26" s="15">
        <v>0</v>
      </c>
      <c r="BK26" s="15">
        <v>0</v>
      </c>
      <c r="BL26" s="15">
        <v>0</v>
      </c>
      <c r="BM26" s="15">
        <v>0</v>
      </c>
      <c r="BN26" s="15">
        <v>0</v>
      </c>
      <c r="BO26" s="15">
        <v>0</v>
      </c>
      <c r="BP26" s="15">
        <v>0</v>
      </c>
      <c r="BQ26" s="15">
        <v>0</v>
      </c>
      <c r="BR26" s="15">
        <v>0</v>
      </c>
      <c r="BS26" s="15">
        <v>0</v>
      </c>
      <c r="BT26" s="15">
        <v>0</v>
      </c>
      <c r="BU26" s="15">
        <v>17910.844256</v>
      </c>
      <c r="BV26" s="15">
        <v>87468.278453000006</v>
      </c>
      <c r="BW26" s="15">
        <v>55902.661949000001</v>
      </c>
      <c r="BX26" s="15">
        <f>140+93551.737505</f>
        <v>93691.737504999997</v>
      </c>
      <c r="BY26" s="15">
        <v>109071.44910300001</v>
      </c>
      <c r="BZ26" s="15">
        <f>41465+353050.42622</f>
        <v>394515.42622000002</v>
      </c>
      <c r="CA26" s="15">
        <v>103098.589245</v>
      </c>
      <c r="CB26" s="15">
        <v>169631.84089299999</v>
      </c>
      <c r="CC26" s="15">
        <v>568523.789674</v>
      </c>
      <c r="CD26" s="15">
        <v>166652.99391300001</v>
      </c>
      <c r="CE26" s="15">
        <v>91338.954052999994</v>
      </c>
      <c r="CF26" s="15">
        <f>23086+79156.391723</f>
        <v>102242.39172299999</v>
      </c>
      <c r="CG26" s="15">
        <v>326809.83067499998</v>
      </c>
      <c r="CH26" s="15">
        <v>1049.08205</v>
      </c>
      <c r="CI26" s="15">
        <v>0</v>
      </c>
      <c r="CJ26" s="15">
        <v>0</v>
      </c>
      <c r="CK26" s="15">
        <v>0</v>
      </c>
      <c r="CL26" s="15">
        <v>0</v>
      </c>
      <c r="CM26" s="15">
        <v>0</v>
      </c>
      <c r="CN26" s="15">
        <v>0</v>
      </c>
      <c r="CO26" s="15">
        <v>1711.8461</v>
      </c>
      <c r="CP26" s="15">
        <v>0</v>
      </c>
      <c r="CQ26" s="15">
        <v>0</v>
      </c>
      <c r="CR26" s="15">
        <v>5761.2510000000002</v>
      </c>
      <c r="CS26" s="15">
        <v>0</v>
      </c>
      <c r="CT26" s="15">
        <v>0</v>
      </c>
      <c r="CU26" s="15">
        <v>0</v>
      </c>
      <c r="CV26" s="15">
        <v>0</v>
      </c>
      <c r="CW26" s="15">
        <v>0</v>
      </c>
      <c r="CX26" s="15">
        <v>0</v>
      </c>
      <c r="CY26" s="15">
        <v>0</v>
      </c>
      <c r="CZ26" s="15">
        <v>0</v>
      </c>
      <c r="DA26" s="15">
        <v>0</v>
      </c>
      <c r="DB26" s="15">
        <v>0</v>
      </c>
      <c r="DC26" s="15">
        <v>0</v>
      </c>
      <c r="DD26" s="15">
        <v>0</v>
      </c>
      <c r="DE26" s="15">
        <v>0</v>
      </c>
      <c r="DF26" s="15">
        <v>0</v>
      </c>
      <c r="DG26" s="15">
        <v>869.59942799999999</v>
      </c>
      <c r="DH26" s="15">
        <v>0</v>
      </c>
      <c r="DI26" s="15">
        <v>0</v>
      </c>
      <c r="DJ26" s="15">
        <v>0</v>
      </c>
      <c r="DK26" s="15">
        <v>0</v>
      </c>
      <c r="DL26" s="15">
        <v>0</v>
      </c>
      <c r="DM26" s="15">
        <v>0</v>
      </c>
      <c r="DN26" s="15">
        <v>0</v>
      </c>
      <c r="DO26" s="15">
        <v>0</v>
      </c>
      <c r="DP26" s="15">
        <v>0</v>
      </c>
      <c r="DQ26" s="15">
        <v>0</v>
      </c>
      <c r="DR26" s="15">
        <v>0</v>
      </c>
      <c r="DS26" s="15">
        <v>0</v>
      </c>
      <c r="DT26" s="15">
        <v>0</v>
      </c>
      <c r="DU26" s="15">
        <v>0</v>
      </c>
      <c r="DV26" s="15">
        <v>0</v>
      </c>
      <c r="DW26" s="15">
        <v>0</v>
      </c>
      <c r="DX26" s="15">
        <v>0</v>
      </c>
      <c r="DY26" s="15">
        <v>0</v>
      </c>
      <c r="DZ26" s="15">
        <v>0</v>
      </c>
    </row>
    <row r="27" spans="1:130" s="35" customFormat="1" ht="15.75">
      <c r="A27" s="34">
        <f t="shared" si="27"/>
        <v>4</v>
      </c>
      <c r="B27" s="15" t="s">
        <v>103</v>
      </c>
      <c r="C27" s="15">
        <v>29400373.179203</v>
      </c>
      <c r="D27" s="15">
        <f t="shared" si="26"/>
        <v>31169869.875675008</v>
      </c>
      <c r="E27" s="15">
        <f>113569+84763.975317+3689</f>
        <v>202021.975317</v>
      </c>
      <c r="F27" s="15">
        <f>41897+116008.336083</f>
        <v>157905.336083</v>
      </c>
      <c r="G27" s="15">
        <v>107869.862662</v>
      </c>
      <c r="H27" s="15">
        <f>20812+8797.6</f>
        <v>29609.599999999999</v>
      </c>
      <c r="I27" s="15">
        <f>2002+70707.692144</f>
        <v>72709.692144000001</v>
      </c>
      <c r="J27" s="15">
        <v>58811.418044999999</v>
      </c>
      <c r="K27" s="15">
        <v>70857.876105999996</v>
      </c>
      <c r="L27" s="15">
        <f>12814+89672.547771</f>
        <v>102486.547771</v>
      </c>
      <c r="M27" s="15">
        <v>65407.578697999998</v>
      </c>
      <c r="N27" s="15">
        <v>34264.082353999998</v>
      </c>
      <c r="O27" s="15">
        <v>106641.110117</v>
      </c>
      <c r="P27" s="15">
        <v>8926.8963970000004</v>
      </c>
      <c r="Q27" s="15">
        <v>42836.468379999998</v>
      </c>
      <c r="R27" s="15">
        <v>57512.839477000001</v>
      </c>
      <c r="S27" s="15">
        <v>73207.505613999994</v>
      </c>
      <c r="T27" s="15">
        <f>14318+63236.42993</f>
        <v>77554.429929999998</v>
      </c>
      <c r="U27" s="15">
        <v>1900</v>
      </c>
      <c r="V27" s="15">
        <f>32510+22680.001025</f>
        <v>55190.001025000005</v>
      </c>
      <c r="W27" s="15">
        <v>73396.888634999996</v>
      </c>
      <c r="X27" s="15">
        <v>3260</v>
      </c>
      <c r="Y27" s="15">
        <v>84243.534946999993</v>
      </c>
      <c r="Z27" s="15">
        <v>478012.73666699999</v>
      </c>
      <c r="AA27" s="15">
        <v>1988591.286788</v>
      </c>
      <c r="AB27" s="15">
        <f>21897+1633445.30308</f>
        <v>1655342.30308</v>
      </c>
      <c r="AC27" s="15">
        <f>135112+4098654.056746</f>
        <v>4233766.0567460004</v>
      </c>
      <c r="AD27" s="15">
        <f>120883+1697355.444442</f>
        <v>1818238.444442</v>
      </c>
      <c r="AE27" s="15">
        <f>672+263550.442051</f>
        <v>264222.44205100002</v>
      </c>
      <c r="AF27" s="15">
        <v>181787.552077</v>
      </c>
      <c r="AG27" s="15">
        <f>55816+435730.277973</f>
        <v>491546.27797300002</v>
      </c>
      <c r="AH27" s="15">
        <v>423801.10262299998</v>
      </c>
      <c r="AI27" s="15">
        <v>431689.05798699998</v>
      </c>
      <c r="AJ27" s="15">
        <v>222894.01232499999</v>
      </c>
      <c r="AK27" s="15">
        <f>7645+551224.96336</f>
        <v>558869.96336000005</v>
      </c>
      <c r="AL27" s="15">
        <v>721603.63977899996</v>
      </c>
      <c r="AM27" s="15">
        <f>108446+2114467</f>
        <v>2222913</v>
      </c>
      <c r="AN27" s="15">
        <v>245942.02601199999</v>
      </c>
      <c r="AO27" s="15">
        <v>33044.983932000003</v>
      </c>
      <c r="AP27" s="15">
        <v>1059922.018811</v>
      </c>
      <c r="AQ27" s="15">
        <f>121722+265865.126734</f>
        <v>387587.12673399999</v>
      </c>
      <c r="AR27" s="15">
        <f>112726+4677071.822843</f>
        <v>4789797.8228430003</v>
      </c>
      <c r="AS27" s="15">
        <f>4202+1416886.750626</f>
        <v>1421088.7506260001</v>
      </c>
      <c r="AT27" s="15">
        <v>125938.642251</v>
      </c>
      <c r="AU27" s="15">
        <v>185854.88168699999</v>
      </c>
      <c r="AV27" s="15">
        <f>991+175961.833309</f>
        <v>176952.83330900001</v>
      </c>
      <c r="AW27" s="15">
        <v>89403.048509999993</v>
      </c>
      <c r="AX27" s="15">
        <v>193289.679362</v>
      </c>
      <c r="AY27" s="15">
        <v>656345.41020200006</v>
      </c>
      <c r="AZ27" s="15">
        <v>414253.44540999999</v>
      </c>
      <c r="BA27" s="15">
        <f>292720.313804+832</f>
        <v>293552.31380399998</v>
      </c>
      <c r="BB27" s="15">
        <v>112749.397201</v>
      </c>
      <c r="BC27" s="15">
        <v>551273.24949399999</v>
      </c>
      <c r="BD27" s="15">
        <v>148320.264539</v>
      </c>
      <c r="BE27" s="15">
        <v>126671.95127200001</v>
      </c>
      <c r="BF27" s="15">
        <v>138207.724954</v>
      </c>
      <c r="BG27" s="15">
        <v>69130.807077000005</v>
      </c>
      <c r="BH27" s="15">
        <v>205994.37551099999</v>
      </c>
      <c r="BI27" s="15">
        <v>146454.885553</v>
      </c>
      <c r="BJ27" s="15">
        <v>118541.043628</v>
      </c>
      <c r="BK27" s="15">
        <v>69104.534906999994</v>
      </c>
      <c r="BL27" s="15">
        <v>287043.76170600002</v>
      </c>
      <c r="BM27" s="15">
        <v>6298.7718459999996</v>
      </c>
      <c r="BN27" s="15">
        <v>34785.706223000001</v>
      </c>
      <c r="BO27" s="15">
        <v>17488.229198000001</v>
      </c>
      <c r="BP27" s="15">
        <v>16439.445288999999</v>
      </c>
      <c r="BQ27" s="15">
        <v>16909.069511999998</v>
      </c>
      <c r="BR27" s="15">
        <v>18564.570662999999</v>
      </c>
      <c r="BS27" s="15">
        <v>11182.19995</v>
      </c>
      <c r="BT27" s="15">
        <v>57435.294798000003</v>
      </c>
      <c r="BU27" s="15">
        <v>0</v>
      </c>
      <c r="BV27" s="15">
        <v>53501.268601000003</v>
      </c>
      <c r="BW27" s="15">
        <v>0</v>
      </c>
      <c r="BX27" s="15">
        <v>0</v>
      </c>
      <c r="BY27" s="15">
        <v>60884.066202000002</v>
      </c>
      <c r="BZ27" s="15">
        <v>195595.86353999999</v>
      </c>
      <c r="CA27" s="15">
        <v>3418.189261</v>
      </c>
      <c r="CB27" s="15">
        <v>43025.372754999997</v>
      </c>
      <c r="CC27" s="15">
        <v>3095.43984</v>
      </c>
      <c r="CD27" s="15">
        <v>72177.399395</v>
      </c>
      <c r="CE27" s="15">
        <v>0</v>
      </c>
      <c r="CF27" s="15">
        <v>2880.854249</v>
      </c>
      <c r="CG27" s="15">
        <v>55038.635956999999</v>
      </c>
      <c r="CH27" s="15">
        <f>777+50760.952843</f>
        <v>51537.952842999999</v>
      </c>
      <c r="CI27" s="15">
        <v>100</v>
      </c>
      <c r="CJ27" s="15">
        <v>0</v>
      </c>
      <c r="CK27" s="15">
        <v>18840.24338</v>
      </c>
      <c r="CL27" s="15">
        <v>215220</v>
      </c>
      <c r="CM27" s="15">
        <f>13861+11830.554565</f>
        <v>25691.554564999999</v>
      </c>
      <c r="CN27" s="15">
        <v>8379.7457439999998</v>
      </c>
      <c r="CO27" s="15">
        <v>0</v>
      </c>
      <c r="CP27" s="15">
        <v>28002.879139000001</v>
      </c>
      <c r="CQ27" s="15">
        <v>3962.9005000000002</v>
      </c>
      <c r="CR27" s="15">
        <v>11518.830209</v>
      </c>
      <c r="CS27" s="15">
        <v>4864.5279179999998</v>
      </c>
      <c r="CT27" s="15">
        <f>4660+9571.41788</f>
        <v>14231.417880000001</v>
      </c>
      <c r="CU27" s="15">
        <v>850.09490700000003</v>
      </c>
      <c r="CV27" s="15">
        <f>50700+2034.614831</f>
        <v>52734.614830999999</v>
      </c>
      <c r="CW27" s="15">
        <f>35836+1969.997986</f>
        <v>37805.997986000002</v>
      </c>
      <c r="CX27" s="15">
        <f>3515+1972.36457</f>
        <v>5487.3645699999997</v>
      </c>
      <c r="CY27" s="15">
        <v>0</v>
      </c>
      <c r="CZ27" s="15">
        <v>0</v>
      </c>
      <c r="DA27" s="15">
        <v>2281</v>
      </c>
      <c r="DB27" s="15">
        <v>1689.7659349999999</v>
      </c>
      <c r="DC27" s="15">
        <f>50152+2044.498661</f>
        <v>52196.498660999998</v>
      </c>
      <c r="DD27" s="15">
        <v>500</v>
      </c>
      <c r="DE27" s="15">
        <f>4867+1893.413475</f>
        <v>6760.4134750000003</v>
      </c>
      <c r="DF27" s="15">
        <f>426.7+255.578806</f>
        <v>682.27880600000003</v>
      </c>
      <c r="DG27" s="15">
        <v>0</v>
      </c>
      <c r="DH27" s="15">
        <f>1859+1260</f>
        <v>3119</v>
      </c>
      <c r="DI27" s="15">
        <f>249937+1023.123197</f>
        <v>250960.12319700001</v>
      </c>
      <c r="DJ27" s="15">
        <f>2597+1493.504393</f>
        <v>4090.5043930000002</v>
      </c>
      <c r="DK27" s="15">
        <v>21399</v>
      </c>
      <c r="DL27" s="15">
        <f>57275+2314.667985</f>
        <v>59589.667985</v>
      </c>
      <c r="DM27" s="15">
        <f>32075+154.570413</f>
        <v>32229.570413000001</v>
      </c>
      <c r="DN27" s="15">
        <v>1445</v>
      </c>
      <c r="DO27" s="15">
        <f>34163+2750</f>
        <v>36913</v>
      </c>
      <c r="DP27" s="15">
        <f>60710+2742.759776</f>
        <v>63452.759775999999</v>
      </c>
      <c r="DQ27" s="15">
        <f>5010+210959.953416</f>
        <v>215969.953416</v>
      </c>
      <c r="DR27" s="15">
        <v>0</v>
      </c>
      <c r="DS27" s="15">
        <v>2440</v>
      </c>
      <c r="DT27" s="15">
        <f>27709+2670.573047</f>
        <v>30379.573046999998</v>
      </c>
      <c r="DU27" s="15">
        <v>5792</v>
      </c>
      <c r="DV27" s="15">
        <v>1088.3200870000001</v>
      </c>
      <c r="DW27" s="15">
        <v>500</v>
      </c>
      <c r="DX27" s="15">
        <v>1390.0002059999999</v>
      </c>
      <c r="DY27" s="15">
        <v>696.44559200000003</v>
      </c>
      <c r="DZ27" s="15">
        <v>0</v>
      </c>
    </row>
    <row r="28" spans="1:130" s="5" customFormat="1" ht="15.75">
      <c r="A28" s="13">
        <f t="shared" si="27"/>
        <v>5</v>
      </c>
      <c r="B28" s="14" t="s">
        <v>97</v>
      </c>
      <c r="C28" s="15">
        <v>400</v>
      </c>
      <c r="D28" s="15">
        <f t="shared" si="26"/>
        <v>400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400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0</v>
      </c>
      <c r="BH28" s="15">
        <v>0</v>
      </c>
      <c r="BI28" s="15">
        <v>0</v>
      </c>
      <c r="BJ28" s="15">
        <v>0</v>
      </c>
      <c r="BK28" s="15">
        <v>0</v>
      </c>
      <c r="BL28" s="15">
        <v>0</v>
      </c>
      <c r="BM28" s="15">
        <v>0</v>
      </c>
      <c r="BN28" s="15">
        <v>0</v>
      </c>
      <c r="BO28" s="15">
        <v>0</v>
      </c>
      <c r="BP28" s="15">
        <v>0</v>
      </c>
      <c r="BQ28" s="15">
        <v>0</v>
      </c>
      <c r="BR28" s="15">
        <v>0</v>
      </c>
      <c r="BS28" s="15">
        <v>0</v>
      </c>
      <c r="BT28" s="15">
        <v>0</v>
      </c>
      <c r="BU28" s="15">
        <v>0</v>
      </c>
      <c r="BV28" s="15">
        <v>0</v>
      </c>
      <c r="BW28" s="15">
        <v>0</v>
      </c>
      <c r="BX28" s="15">
        <v>0</v>
      </c>
      <c r="BY28" s="15">
        <v>0</v>
      </c>
      <c r="BZ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v>0</v>
      </c>
      <c r="CH28" s="15">
        <v>0</v>
      </c>
      <c r="CI28" s="15">
        <v>0</v>
      </c>
      <c r="CJ28" s="15">
        <v>0</v>
      </c>
      <c r="CK28" s="15">
        <v>0</v>
      </c>
      <c r="CL28" s="15">
        <v>0</v>
      </c>
      <c r="CM28" s="15">
        <v>0</v>
      </c>
      <c r="CN28" s="15">
        <v>0</v>
      </c>
      <c r="CO28" s="15">
        <v>0</v>
      </c>
      <c r="CP28" s="15">
        <v>0</v>
      </c>
      <c r="CQ28" s="15">
        <v>0</v>
      </c>
      <c r="CR28" s="15">
        <v>0</v>
      </c>
      <c r="CS28" s="15">
        <v>0</v>
      </c>
      <c r="CT28" s="15">
        <v>0</v>
      </c>
      <c r="CU28" s="15">
        <v>0</v>
      </c>
      <c r="CV28" s="15">
        <v>0</v>
      </c>
      <c r="CW28" s="15">
        <v>0</v>
      </c>
      <c r="CX28" s="15">
        <v>0</v>
      </c>
      <c r="CY28" s="15">
        <v>0</v>
      </c>
      <c r="CZ28" s="15">
        <v>0</v>
      </c>
      <c r="DA28" s="15">
        <v>0</v>
      </c>
      <c r="DB28" s="15">
        <v>0</v>
      </c>
      <c r="DC28" s="15">
        <v>0</v>
      </c>
      <c r="DD28" s="15">
        <v>0</v>
      </c>
      <c r="DE28" s="15">
        <v>0</v>
      </c>
      <c r="DF28" s="15">
        <v>0</v>
      </c>
      <c r="DG28" s="15">
        <v>0</v>
      </c>
      <c r="DH28" s="15">
        <v>0</v>
      </c>
      <c r="DI28" s="15">
        <v>0</v>
      </c>
      <c r="DJ28" s="15">
        <v>0</v>
      </c>
      <c r="DK28" s="15">
        <v>0</v>
      </c>
      <c r="DL28" s="15">
        <v>0</v>
      </c>
      <c r="DM28" s="15">
        <v>0</v>
      </c>
      <c r="DN28" s="15">
        <v>0</v>
      </c>
      <c r="DO28" s="15">
        <v>0</v>
      </c>
      <c r="DP28" s="15">
        <v>0</v>
      </c>
      <c r="DQ28" s="15">
        <v>0</v>
      </c>
      <c r="DR28" s="15">
        <v>0</v>
      </c>
      <c r="DS28" s="15">
        <v>0</v>
      </c>
      <c r="DT28" s="15">
        <v>0</v>
      </c>
      <c r="DU28" s="15">
        <v>0</v>
      </c>
      <c r="DV28" s="15">
        <v>0</v>
      </c>
      <c r="DW28" s="15">
        <v>0</v>
      </c>
      <c r="DX28" s="15">
        <v>0</v>
      </c>
      <c r="DY28" s="15">
        <v>0</v>
      </c>
      <c r="DZ28" s="15">
        <v>0</v>
      </c>
    </row>
    <row r="29" spans="1:130" s="5" customFormat="1" ht="15.75">
      <c r="A29" s="13">
        <f t="shared" si="27"/>
        <v>6</v>
      </c>
      <c r="B29" s="14" t="s">
        <v>98</v>
      </c>
      <c r="C29" s="15">
        <v>0</v>
      </c>
      <c r="D29" s="15">
        <f t="shared" si="26"/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v>0</v>
      </c>
      <c r="BF29" s="15">
        <v>0</v>
      </c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v>0</v>
      </c>
      <c r="BT29" s="15">
        <v>0</v>
      </c>
      <c r="BU29" s="15">
        <v>0</v>
      </c>
      <c r="BV29" s="15">
        <v>0</v>
      </c>
      <c r="BW29" s="15">
        <v>0</v>
      </c>
      <c r="BX29" s="15">
        <v>0</v>
      </c>
      <c r="BY29" s="15">
        <v>0</v>
      </c>
      <c r="BZ29" s="15">
        <v>0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0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v>0</v>
      </c>
      <c r="CV29" s="15">
        <v>0</v>
      </c>
      <c r="CW29" s="15">
        <v>0</v>
      </c>
      <c r="CX29" s="15">
        <v>0</v>
      </c>
      <c r="CY29" s="15">
        <v>0</v>
      </c>
      <c r="CZ29" s="15">
        <v>0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0</v>
      </c>
      <c r="DG29" s="15">
        <v>0</v>
      </c>
      <c r="DH29" s="15">
        <v>0</v>
      </c>
      <c r="DI29" s="15">
        <v>0</v>
      </c>
      <c r="DJ29" s="15">
        <v>0</v>
      </c>
      <c r="DK29" s="15">
        <v>0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0</v>
      </c>
      <c r="DS29" s="15">
        <v>0</v>
      </c>
      <c r="DT29" s="15">
        <v>0</v>
      </c>
      <c r="DU29" s="15">
        <v>0</v>
      </c>
      <c r="DV29" s="15">
        <v>0</v>
      </c>
      <c r="DW29" s="15">
        <v>0</v>
      </c>
      <c r="DX29" s="15">
        <v>0</v>
      </c>
      <c r="DY29" s="15">
        <v>0</v>
      </c>
      <c r="DZ29" s="15">
        <v>0</v>
      </c>
    </row>
    <row r="30" spans="1:130" s="5" customFormat="1" ht="15.75">
      <c r="A30" s="13">
        <f t="shared" si="27"/>
        <v>7</v>
      </c>
      <c r="B30" s="14" t="s">
        <v>99</v>
      </c>
      <c r="C30" s="15">
        <v>12654.307000000001</v>
      </c>
      <c r="D30" s="15">
        <f t="shared" si="26"/>
        <v>12654.307000000001</v>
      </c>
      <c r="E30" s="15">
        <v>0</v>
      </c>
      <c r="F30" s="15">
        <v>0</v>
      </c>
      <c r="G30" s="15">
        <v>762.04780000000005</v>
      </c>
      <c r="H30" s="15">
        <v>0</v>
      </c>
      <c r="I30" s="15">
        <v>500</v>
      </c>
      <c r="J30" s="15">
        <v>200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2300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0</v>
      </c>
      <c r="BH30" s="15">
        <v>0</v>
      </c>
      <c r="BI30" s="15">
        <v>0</v>
      </c>
      <c r="BJ30" s="15">
        <v>0</v>
      </c>
      <c r="BK30" s="15">
        <v>0</v>
      </c>
      <c r="BL30" s="15">
        <v>0</v>
      </c>
      <c r="BM30" s="15">
        <v>0</v>
      </c>
      <c r="BN30" s="15">
        <v>0</v>
      </c>
      <c r="BO30" s="15">
        <v>0</v>
      </c>
      <c r="BP30" s="15">
        <v>0</v>
      </c>
      <c r="BQ30" s="15">
        <v>0</v>
      </c>
      <c r="BR30" s="15">
        <v>0</v>
      </c>
      <c r="BS30" s="15">
        <v>0</v>
      </c>
      <c r="BT30" s="15">
        <v>0</v>
      </c>
      <c r="BU30" s="15">
        <v>0</v>
      </c>
      <c r="BV30" s="15">
        <v>0</v>
      </c>
      <c r="BW30" s="15">
        <v>0</v>
      </c>
      <c r="BX30" s="15">
        <v>0</v>
      </c>
      <c r="BY30" s="15">
        <v>0</v>
      </c>
      <c r="BZ30" s="15">
        <v>0</v>
      </c>
      <c r="CA30" s="15">
        <v>0</v>
      </c>
      <c r="CB30" s="15">
        <v>0</v>
      </c>
      <c r="CC30" s="15">
        <v>0</v>
      </c>
      <c r="CD30" s="15">
        <v>0</v>
      </c>
      <c r="CE30" s="15">
        <v>0</v>
      </c>
      <c r="CF30" s="15">
        <v>700</v>
      </c>
      <c r="CG30" s="15">
        <v>0</v>
      </c>
      <c r="CH30" s="15">
        <v>0</v>
      </c>
      <c r="CI30" s="15">
        <v>0</v>
      </c>
      <c r="CJ30" s="15">
        <v>0</v>
      </c>
      <c r="CK30" s="15">
        <v>0</v>
      </c>
      <c r="CL30" s="15">
        <v>0</v>
      </c>
      <c r="CM30" s="15">
        <v>0</v>
      </c>
      <c r="CN30" s="15">
        <v>8192.2592000000004</v>
      </c>
      <c r="CO30" s="15">
        <v>0</v>
      </c>
      <c r="CP30" s="15">
        <v>0</v>
      </c>
      <c r="CQ30" s="15">
        <v>0</v>
      </c>
      <c r="CR30" s="15">
        <v>0</v>
      </c>
      <c r="CS30" s="15">
        <v>0</v>
      </c>
      <c r="CT30" s="15">
        <v>0</v>
      </c>
      <c r="CU30" s="15">
        <v>0</v>
      </c>
      <c r="CV30" s="15">
        <v>0</v>
      </c>
      <c r="CW30" s="15">
        <v>0</v>
      </c>
      <c r="CX30" s="15">
        <v>0</v>
      </c>
      <c r="CY30" s="15">
        <v>0</v>
      </c>
      <c r="CZ30" s="15">
        <v>0</v>
      </c>
      <c r="DA30" s="15">
        <v>0</v>
      </c>
      <c r="DB30" s="15">
        <v>0</v>
      </c>
      <c r="DC30" s="15">
        <v>0</v>
      </c>
      <c r="DD30" s="15">
        <v>0</v>
      </c>
      <c r="DE30" s="15">
        <v>0</v>
      </c>
      <c r="DF30" s="15">
        <v>0</v>
      </c>
      <c r="DG30" s="15">
        <v>0</v>
      </c>
      <c r="DH30" s="15">
        <v>0</v>
      </c>
      <c r="DI30" s="15">
        <v>0</v>
      </c>
      <c r="DJ30" s="15">
        <v>0</v>
      </c>
      <c r="DK30" s="15">
        <v>0</v>
      </c>
      <c r="DL30" s="15">
        <v>0</v>
      </c>
      <c r="DM30" s="15">
        <v>0</v>
      </c>
      <c r="DN30" s="15">
        <v>0</v>
      </c>
      <c r="DO30" s="15">
        <v>0</v>
      </c>
      <c r="DP30" s="15">
        <v>0</v>
      </c>
      <c r="DQ30" s="15">
        <v>0</v>
      </c>
      <c r="DR30" s="15">
        <v>0</v>
      </c>
      <c r="DS30" s="15">
        <v>0</v>
      </c>
      <c r="DT30" s="15">
        <v>0</v>
      </c>
      <c r="DU30" s="15">
        <v>0</v>
      </c>
      <c r="DV30" s="15">
        <v>0</v>
      </c>
      <c r="DW30" s="15">
        <v>0</v>
      </c>
      <c r="DX30" s="15">
        <v>0</v>
      </c>
      <c r="DY30" s="15">
        <v>0</v>
      </c>
      <c r="DZ30" s="15">
        <v>0</v>
      </c>
    </row>
    <row r="31" spans="1:130" s="5" customFormat="1" ht="15.75">
      <c r="A31" s="13">
        <f t="shared" si="27"/>
        <v>8</v>
      </c>
      <c r="B31" s="14" t="s">
        <v>100</v>
      </c>
      <c r="C31" s="15">
        <v>0</v>
      </c>
      <c r="D31" s="15">
        <f t="shared" si="26"/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v>0</v>
      </c>
      <c r="BF31" s="15">
        <v>0</v>
      </c>
      <c r="BG31" s="15">
        <v>0</v>
      </c>
      <c r="BH31" s="15">
        <v>0</v>
      </c>
      <c r="BI31" s="15">
        <v>0</v>
      </c>
      <c r="BJ31" s="15">
        <v>0</v>
      </c>
      <c r="BK31" s="15">
        <v>0</v>
      </c>
      <c r="BL31" s="15">
        <v>0</v>
      </c>
      <c r="BM31" s="15">
        <v>0</v>
      </c>
      <c r="BN31" s="15">
        <v>0</v>
      </c>
      <c r="BO31" s="15">
        <v>0</v>
      </c>
      <c r="BP31" s="15">
        <v>0</v>
      </c>
      <c r="BQ31" s="15">
        <v>0</v>
      </c>
      <c r="BR31" s="15">
        <v>0</v>
      </c>
      <c r="BS31" s="15">
        <v>0</v>
      </c>
      <c r="BT31" s="15">
        <v>0</v>
      </c>
      <c r="BU31" s="15">
        <v>0</v>
      </c>
      <c r="BV31" s="15">
        <v>0</v>
      </c>
      <c r="BW31" s="15">
        <v>0</v>
      </c>
      <c r="BX31" s="15">
        <v>0</v>
      </c>
      <c r="BY31" s="15">
        <v>0</v>
      </c>
      <c r="BZ31" s="15">
        <v>0</v>
      </c>
      <c r="CA31" s="15">
        <v>0</v>
      </c>
      <c r="CB31" s="15">
        <v>0</v>
      </c>
      <c r="CC31" s="15">
        <v>0</v>
      </c>
      <c r="CD31" s="15">
        <v>0</v>
      </c>
      <c r="CE31" s="15">
        <v>0</v>
      </c>
      <c r="CF31" s="15">
        <v>0</v>
      </c>
      <c r="CG31" s="15">
        <v>0</v>
      </c>
      <c r="CH31" s="15">
        <v>0</v>
      </c>
      <c r="CI31" s="15">
        <v>0</v>
      </c>
      <c r="CJ31" s="15">
        <v>0</v>
      </c>
      <c r="CK31" s="15">
        <v>0</v>
      </c>
      <c r="CL31" s="15">
        <v>0</v>
      </c>
      <c r="CM31" s="15">
        <v>0</v>
      </c>
      <c r="CN31" s="15">
        <v>0</v>
      </c>
      <c r="CO31" s="15">
        <v>0</v>
      </c>
      <c r="CP31" s="15">
        <v>0</v>
      </c>
      <c r="CQ31" s="15">
        <v>0</v>
      </c>
      <c r="CR31" s="15">
        <v>0</v>
      </c>
      <c r="CS31" s="15">
        <v>0</v>
      </c>
      <c r="CT31" s="15">
        <v>0</v>
      </c>
      <c r="CU31" s="15">
        <v>0</v>
      </c>
      <c r="CV31" s="15">
        <v>0</v>
      </c>
      <c r="CW31" s="15">
        <v>0</v>
      </c>
      <c r="CX31" s="15">
        <v>0</v>
      </c>
      <c r="CY31" s="15">
        <v>0</v>
      </c>
      <c r="CZ31" s="15">
        <v>0</v>
      </c>
      <c r="DA31" s="15">
        <v>0</v>
      </c>
      <c r="DB31" s="15">
        <v>0</v>
      </c>
      <c r="DC31" s="15">
        <v>0</v>
      </c>
      <c r="DD31" s="15">
        <v>0</v>
      </c>
      <c r="DE31" s="15">
        <v>0</v>
      </c>
      <c r="DF31" s="15">
        <v>0</v>
      </c>
      <c r="DG31" s="15">
        <v>0</v>
      </c>
      <c r="DH31" s="15">
        <v>0</v>
      </c>
      <c r="DI31" s="15">
        <v>0</v>
      </c>
      <c r="DJ31" s="15">
        <v>0</v>
      </c>
      <c r="DK31" s="15">
        <v>0</v>
      </c>
      <c r="DL31" s="15">
        <v>0</v>
      </c>
      <c r="DM31" s="15">
        <v>0</v>
      </c>
      <c r="DN31" s="15">
        <v>0</v>
      </c>
      <c r="DO31" s="15">
        <v>0</v>
      </c>
      <c r="DP31" s="15">
        <v>0</v>
      </c>
      <c r="DQ31" s="15">
        <v>0</v>
      </c>
      <c r="DR31" s="15">
        <v>0</v>
      </c>
      <c r="DS31" s="15">
        <v>0</v>
      </c>
      <c r="DT31" s="15">
        <v>0</v>
      </c>
      <c r="DU31" s="15">
        <v>0</v>
      </c>
      <c r="DV31" s="15">
        <v>0</v>
      </c>
      <c r="DW31" s="15">
        <v>0</v>
      </c>
      <c r="DX31" s="15">
        <v>0</v>
      </c>
      <c r="DY31" s="15">
        <v>0</v>
      </c>
      <c r="DZ31" s="15">
        <v>0</v>
      </c>
    </row>
    <row r="32" spans="1:130" s="5" customFormat="1" ht="15.75">
      <c r="A32" s="13">
        <f t="shared" si="27"/>
        <v>9</v>
      </c>
      <c r="B32" s="21" t="s">
        <v>104</v>
      </c>
      <c r="C32" s="15">
        <v>0</v>
      </c>
      <c r="D32" s="15">
        <f t="shared" si="26"/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E32" s="15">
        <v>0</v>
      </c>
      <c r="BF32" s="15">
        <v>0</v>
      </c>
      <c r="BG32" s="15">
        <v>0</v>
      </c>
      <c r="BH32" s="15">
        <v>0</v>
      </c>
      <c r="BI32" s="15">
        <v>0</v>
      </c>
      <c r="BJ32" s="15">
        <v>0</v>
      </c>
      <c r="BK32" s="15">
        <v>0</v>
      </c>
      <c r="BL32" s="15">
        <v>0</v>
      </c>
      <c r="BM32" s="15">
        <v>0</v>
      </c>
      <c r="BN32" s="15">
        <v>0</v>
      </c>
      <c r="BO32" s="15">
        <v>0</v>
      </c>
      <c r="BP32" s="15">
        <v>0</v>
      </c>
      <c r="BQ32" s="15">
        <v>0</v>
      </c>
      <c r="BR32" s="15">
        <v>0</v>
      </c>
      <c r="BS32" s="15">
        <v>0</v>
      </c>
      <c r="BT32" s="15">
        <v>0</v>
      </c>
      <c r="BU32" s="15">
        <v>0</v>
      </c>
      <c r="BV32" s="15">
        <v>0</v>
      </c>
      <c r="BW32" s="15">
        <v>0</v>
      </c>
      <c r="BX32" s="15">
        <v>0</v>
      </c>
      <c r="BY32" s="15">
        <v>0</v>
      </c>
      <c r="BZ32" s="15">
        <v>0</v>
      </c>
      <c r="CA32" s="15">
        <v>0</v>
      </c>
      <c r="CB32" s="15">
        <v>0</v>
      </c>
      <c r="CC32" s="15">
        <v>0</v>
      </c>
      <c r="CD32" s="15">
        <v>0</v>
      </c>
      <c r="CE32" s="15">
        <v>0</v>
      </c>
      <c r="CF32" s="15">
        <v>0</v>
      </c>
      <c r="CG32" s="15">
        <v>0</v>
      </c>
      <c r="CH32" s="15">
        <v>0</v>
      </c>
      <c r="CI32" s="15">
        <v>0</v>
      </c>
      <c r="CJ32" s="15">
        <v>0</v>
      </c>
      <c r="CK32" s="15">
        <v>0</v>
      </c>
      <c r="CL32" s="15">
        <v>0</v>
      </c>
      <c r="CM32" s="15">
        <v>0</v>
      </c>
      <c r="CN32" s="15">
        <v>0</v>
      </c>
      <c r="CO32" s="15">
        <v>0</v>
      </c>
      <c r="CP32" s="15">
        <v>0</v>
      </c>
      <c r="CQ32" s="15">
        <v>0</v>
      </c>
      <c r="CR32" s="15">
        <v>0</v>
      </c>
      <c r="CS32" s="15">
        <v>0</v>
      </c>
      <c r="CT32" s="15">
        <v>0</v>
      </c>
      <c r="CU32" s="15">
        <v>0</v>
      </c>
      <c r="CV32" s="15">
        <v>0</v>
      </c>
      <c r="CW32" s="15">
        <v>0</v>
      </c>
      <c r="CX32" s="15">
        <v>0</v>
      </c>
      <c r="CY32" s="15">
        <v>0</v>
      </c>
      <c r="CZ32" s="15">
        <v>0</v>
      </c>
      <c r="DA32" s="15">
        <v>0</v>
      </c>
      <c r="DB32" s="15">
        <v>0</v>
      </c>
      <c r="DC32" s="15">
        <v>0</v>
      </c>
      <c r="DD32" s="15">
        <v>0</v>
      </c>
      <c r="DE32" s="15">
        <v>0</v>
      </c>
      <c r="DF32" s="15">
        <v>0</v>
      </c>
      <c r="DG32" s="15">
        <v>0</v>
      </c>
      <c r="DH32" s="15">
        <v>0</v>
      </c>
      <c r="DI32" s="15">
        <v>0</v>
      </c>
      <c r="DJ32" s="15">
        <v>0</v>
      </c>
      <c r="DK32" s="15">
        <v>0</v>
      </c>
      <c r="DL32" s="15">
        <v>0</v>
      </c>
      <c r="DM32" s="15">
        <v>0</v>
      </c>
      <c r="DN32" s="15">
        <v>0</v>
      </c>
      <c r="DO32" s="15">
        <v>0</v>
      </c>
      <c r="DP32" s="15">
        <v>0</v>
      </c>
      <c r="DQ32" s="15">
        <v>0</v>
      </c>
      <c r="DR32" s="15">
        <v>0</v>
      </c>
      <c r="DS32" s="15">
        <v>0</v>
      </c>
      <c r="DT32" s="15">
        <v>0</v>
      </c>
      <c r="DU32" s="15">
        <v>0</v>
      </c>
      <c r="DV32" s="15">
        <v>0</v>
      </c>
      <c r="DW32" s="15">
        <v>0</v>
      </c>
      <c r="DX32" s="15">
        <v>0</v>
      </c>
      <c r="DY32" s="15">
        <v>0</v>
      </c>
      <c r="DZ32" s="15">
        <v>0</v>
      </c>
    </row>
    <row r="33" spans="1:130" s="5" customFormat="1" ht="15.75">
      <c r="A33" s="13">
        <f t="shared" si="27"/>
        <v>10</v>
      </c>
      <c r="B33" s="14" t="s">
        <v>105</v>
      </c>
      <c r="C33" s="15">
        <v>0</v>
      </c>
      <c r="D33" s="15">
        <f t="shared" si="26"/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0</v>
      </c>
      <c r="AY33" s="15">
        <v>0</v>
      </c>
      <c r="AZ33" s="15">
        <v>0</v>
      </c>
      <c r="BA33" s="15">
        <v>0</v>
      </c>
      <c r="BB33" s="15">
        <v>0</v>
      </c>
      <c r="BC33" s="15">
        <v>0</v>
      </c>
      <c r="BD33" s="15">
        <v>0</v>
      </c>
      <c r="BE33" s="15">
        <v>0</v>
      </c>
      <c r="BF33" s="15">
        <v>0</v>
      </c>
      <c r="BG33" s="15">
        <v>0</v>
      </c>
      <c r="BH33" s="15">
        <v>0</v>
      </c>
      <c r="BI33" s="15">
        <v>0</v>
      </c>
      <c r="BJ33" s="15">
        <v>0</v>
      </c>
      <c r="BK33" s="15">
        <v>0</v>
      </c>
      <c r="BL33" s="15">
        <v>0</v>
      </c>
      <c r="BM33" s="15">
        <v>0</v>
      </c>
      <c r="BN33" s="15">
        <v>0</v>
      </c>
      <c r="BO33" s="15">
        <v>0</v>
      </c>
      <c r="BP33" s="15">
        <v>0</v>
      </c>
      <c r="BQ33" s="15">
        <v>0</v>
      </c>
      <c r="BR33" s="15">
        <v>0</v>
      </c>
      <c r="BS33" s="15">
        <v>0</v>
      </c>
      <c r="BT33" s="15">
        <v>0</v>
      </c>
      <c r="BU33" s="15">
        <v>0</v>
      </c>
      <c r="BV33" s="15">
        <v>0</v>
      </c>
      <c r="BW33" s="15">
        <v>0</v>
      </c>
      <c r="BX33" s="15">
        <v>0</v>
      </c>
      <c r="BY33" s="15">
        <v>0</v>
      </c>
      <c r="BZ33" s="15">
        <v>0</v>
      </c>
      <c r="CA33" s="15">
        <v>0</v>
      </c>
      <c r="CB33" s="15">
        <v>0</v>
      </c>
      <c r="CC33" s="15">
        <v>0</v>
      </c>
      <c r="CD33" s="15">
        <v>0</v>
      </c>
      <c r="CE33" s="15">
        <v>0</v>
      </c>
      <c r="CF33" s="15">
        <v>0</v>
      </c>
      <c r="CG33" s="15">
        <v>0</v>
      </c>
      <c r="CH33" s="15">
        <v>0</v>
      </c>
      <c r="CI33" s="15">
        <v>0</v>
      </c>
      <c r="CJ33" s="15">
        <v>0</v>
      </c>
      <c r="CK33" s="15">
        <v>0</v>
      </c>
      <c r="CL33" s="15">
        <v>0</v>
      </c>
      <c r="CM33" s="15">
        <v>0</v>
      </c>
      <c r="CN33" s="15">
        <v>0</v>
      </c>
      <c r="CO33" s="15">
        <v>0</v>
      </c>
      <c r="CP33" s="15">
        <v>0</v>
      </c>
      <c r="CQ33" s="15">
        <v>0</v>
      </c>
      <c r="CR33" s="15">
        <v>0</v>
      </c>
      <c r="CS33" s="15">
        <v>0</v>
      </c>
      <c r="CT33" s="15">
        <v>0</v>
      </c>
      <c r="CU33" s="15">
        <v>0</v>
      </c>
      <c r="CV33" s="15">
        <v>0</v>
      </c>
      <c r="CW33" s="15">
        <v>0</v>
      </c>
      <c r="CX33" s="15">
        <v>0</v>
      </c>
      <c r="CY33" s="15">
        <v>0</v>
      </c>
      <c r="CZ33" s="15">
        <v>0</v>
      </c>
      <c r="DA33" s="15">
        <v>0</v>
      </c>
      <c r="DB33" s="15">
        <v>0</v>
      </c>
      <c r="DC33" s="15">
        <v>0</v>
      </c>
      <c r="DD33" s="15">
        <v>0</v>
      </c>
      <c r="DE33" s="15">
        <v>0</v>
      </c>
      <c r="DF33" s="15">
        <v>0</v>
      </c>
      <c r="DG33" s="15">
        <v>0</v>
      </c>
      <c r="DH33" s="15">
        <v>0</v>
      </c>
      <c r="DI33" s="15">
        <v>0</v>
      </c>
      <c r="DJ33" s="15">
        <v>0</v>
      </c>
      <c r="DK33" s="15">
        <v>0</v>
      </c>
      <c r="DL33" s="15">
        <v>0</v>
      </c>
      <c r="DM33" s="15">
        <v>0</v>
      </c>
      <c r="DN33" s="15">
        <v>0</v>
      </c>
      <c r="DO33" s="15">
        <v>0</v>
      </c>
      <c r="DP33" s="15">
        <v>0</v>
      </c>
      <c r="DQ33" s="15">
        <v>0</v>
      </c>
      <c r="DR33" s="15">
        <v>0</v>
      </c>
      <c r="DS33" s="15">
        <v>0</v>
      </c>
      <c r="DT33" s="15">
        <v>0</v>
      </c>
      <c r="DU33" s="15">
        <v>0</v>
      </c>
      <c r="DV33" s="15">
        <v>0</v>
      </c>
      <c r="DW33" s="15">
        <v>0</v>
      </c>
      <c r="DX33" s="15">
        <v>0</v>
      </c>
      <c r="DY33" s="15">
        <v>0</v>
      </c>
      <c r="DZ33" s="15">
        <v>0</v>
      </c>
    </row>
    <row r="34" spans="1:130" s="5" customFormat="1" ht="15.75">
      <c r="A34" s="13">
        <f t="shared" si="27"/>
        <v>11</v>
      </c>
      <c r="B34" s="14" t="s">
        <v>107</v>
      </c>
      <c r="C34" s="15">
        <f>+C35+C38</f>
        <v>791593.23864599993</v>
      </c>
      <c r="D34" s="15">
        <f t="shared" ref="D34:BQ34" si="28">+D35+D38</f>
        <v>1183969.038646</v>
      </c>
      <c r="E34" s="15">
        <f t="shared" si="28"/>
        <v>456755.29150699999</v>
      </c>
      <c r="F34" s="15">
        <f t="shared" si="28"/>
        <v>6089.5226380000004</v>
      </c>
      <c r="G34" s="15">
        <f t="shared" si="28"/>
        <v>-35.123550000000002</v>
      </c>
      <c r="H34" s="15">
        <f t="shared" si="28"/>
        <v>0</v>
      </c>
      <c r="I34" s="15">
        <f t="shared" si="28"/>
        <v>1833.2243000000001</v>
      </c>
      <c r="J34" s="15">
        <f t="shared" si="28"/>
        <v>942.38199999999995</v>
      </c>
      <c r="K34" s="15">
        <f t="shared" si="28"/>
        <v>0</v>
      </c>
      <c r="L34" s="15">
        <f t="shared" si="28"/>
        <v>3703.3784110000001</v>
      </c>
      <c r="M34" s="15">
        <f t="shared" si="28"/>
        <v>0</v>
      </c>
      <c r="N34" s="15">
        <f t="shared" si="28"/>
        <v>1013.9092920000001</v>
      </c>
      <c r="O34" s="15">
        <f t="shared" si="28"/>
        <v>371.74009999999998</v>
      </c>
      <c r="P34" s="15">
        <f t="shared" si="28"/>
        <v>0</v>
      </c>
      <c r="Q34" s="15">
        <f t="shared" si="28"/>
        <v>350</v>
      </c>
      <c r="R34" s="15">
        <f t="shared" si="28"/>
        <v>539.50396799999999</v>
      </c>
      <c r="S34" s="15">
        <f t="shared" si="28"/>
        <v>0</v>
      </c>
      <c r="T34" s="15">
        <f t="shared" si="28"/>
        <v>1193.283355</v>
      </c>
      <c r="U34" s="15">
        <f t="shared" si="28"/>
        <v>0</v>
      </c>
      <c r="V34" s="15">
        <f t="shared" si="28"/>
        <v>0</v>
      </c>
      <c r="W34" s="15">
        <f t="shared" si="28"/>
        <v>0</v>
      </c>
      <c r="X34" s="15">
        <f t="shared" si="28"/>
        <v>0</v>
      </c>
      <c r="Y34" s="15">
        <f t="shared" si="28"/>
        <v>1417.9849999999999</v>
      </c>
      <c r="Z34" s="15">
        <f t="shared" si="28"/>
        <v>0</v>
      </c>
      <c r="AA34" s="15">
        <f t="shared" si="28"/>
        <v>0</v>
      </c>
      <c r="AB34" s="15">
        <f t="shared" si="28"/>
        <v>0</v>
      </c>
      <c r="AC34" s="15">
        <f t="shared" si="28"/>
        <v>1756.423129</v>
      </c>
      <c r="AD34" s="15">
        <f t="shared" si="28"/>
        <v>9836.6690199999994</v>
      </c>
      <c r="AE34" s="15">
        <f t="shared" si="28"/>
        <v>0</v>
      </c>
      <c r="AF34" s="15">
        <f t="shared" si="28"/>
        <v>0</v>
      </c>
      <c r="AG34" s="15">
        <f t="shared" si="28"/>
        <v>0</v>
      </c>
      <c r="AH34" s="15">
        <f t="shared" si="28"/>
        <v>330</v>
      </c>
      <c r="AI34" s="15">
        <f t="shared" si="28"/>
        <v>0</v>
      </c>
      <c r="AJ34" s="15">
        <f t="shared" si="28"/>
        <v>0</v>
      </c>
      <c r="AK34" s="15">
        <f t="shared" si="28"/>
        <v>86920.11</v>
      </c>
      <c r="AL34" s="15">
        <f t="shared" si="28"/>
        <v>0</v>
      </c>
      <c r="AM34" s="15">
        <f t="shared" si="28"/>
        <v>100</v>
      </c>
      <c r="AN34" s="15">
        <f t="shared" si="28"/>
        <v>0</v>
      </c>
      <c r="AO34" s="15">
        <f t="shared" si="28"/>
        <v>0</v>
      </c>
      <c r="AP34" s="15">
        <f t="shared" si="28"/>
        <v>0</v>
      </c>
      <c r="AQ34" s="15">
        <f t="shared" si="28"/>
        <v>0</v>
      </c>
      <c r="AR34" s="15">
        <f t="shared" si="28"/>
        <v>0</v>
      </c>
      <c r="AS34" s="15">
        <f t="shared" si="28"/>
        <v>200</v>
      </c>
      <c r="AT34" s="15">
        <f>+AT35+AT38</f>
        <v>0</v>
      </c>
      <c r="AU34" s="15">
        <f t="shared" si="28"/>
        <v>952.64459999999997</v>
      </c>
      <c r="AV34" s="15">
        <f t="shared" si="28"/>
        <v>0</v>
      </c>
      <c r="AW34" s="15">
        <f t="shared" si="28"/>
        <v>0</v>
      </c>
      <c r="AX34" s="15">
        <f t="shared" si="28"/>
        <v>0</v>
      </c>
      <c r="AY34" s="15">
        <f t="shared" si="28"/>
        <v>0</v>
      </c>
      <c r="AZ34" s="15">
        <f t="shared" si="28"/>
        <v>0</v>
      </c>
      <c r="BA34" s="15">
        <f t="shared" si="28"/>
        <v>0</v>
      </c>
      <c r="BB34" s="15">
        <f t="shared" si="28"/>
        <v>0</v>
      </c>
      <c r="BC34" s="15">
        <f t="shared" si="28"/>
        <v>2086.8267729999998</v>
      </c>
      <c r="BD34" s="15">
        <f t="shared" si="28"/>
        <v>1595.6220000000001</v>
      </c>
      <c r="BE34" s="15">
        <f t="shared" si="28"/>
        <v>178.65976599999999</v>
      </c>
      <c r="BF34" s="15">
        <f t="shared" si="28"/>
        <v>50.7256</v>
      </c>
      <c r="BG34" s="15">
        <f t="shared" si="28"/>
        <v>45.55</v>
      </c>
      <c r="BH34" s="15">
        <f t="shared" si="28"/>
        <v>0</v>
      </c>
      <c r="BI34" s="15">
        <f t="shared" si="28"/>
        <v>0</v>
      </c>
      <c r="BJ34" s="15">
        <f t="shared" si="28"/>
        <v>0</v>
      </c>
      <c r="BK34" s="15">
        <f t="shared" si="28"/>
        <v>0</v>
      </c>
      <c r="BL34" s="15">
        <f t="shared" si="28"/>
        <v>0</v>
      </c>
      <c r="BM34" s="15">
        <f>+BM35+BM38</f>
        <v>252</v>
      </c>
      <c r="BN34" s="15">
        <f t="shared" si="28"/>
        <v>0</v>
      </c>
      <c r="BO34" s="15">
        <f t="shared" si="28"/>
        <v>0</v>
      </c>
      <c r="BP34" s="15">
        <f t="shared" si="28"/>
        <v>0</v>
      </c>
      <c r="BQ34" s="15">
        <f t="shared" si="28"/>
        <v>0</v>
      </c>
      <c r="BR34" s="15">
        <f t="shared" ref="BR34:DZ34" si="29">+BR35+BR38</f>
        <v>0</v>
      </c>
      <c r="BS34" s="15">
        <f t="shared" si="29"/>
        <v>0</v>
      </c>
      <c r="BT34" s="15">
        <f t="shared" si="29"/>
        <v>0</v>
      </c>
      <c r="BU34" s="15">
        <f t="shared" si="29"/>
        <v>0</v>
      </c>
      <c r="BV34" s="15">
        <f t="shared" si="29"/>
        <v>449.98</v>
      </c>
      <c r="BW34" s="15">
        <f t="shared" si="29"/>
        <v>510</v>
      </c>
      <c r="BX34" s="15">
        <f t="shared" si="29"/>
        <v>0</v>
      </c>
      <c r="BY34" s="15">
        <f t="shared" si="29"/>
        <v>1170.8638000000001</v>
      </c>
      <c r="BZ34" s="15">
        <f t="shared" si="29"/>
        <v>1007.75</v>
      </c>
      <c r="CA34" s="15">
        <f t="shared" si="29"/>
        <v>424.1</v>
      </c>
      <c r="CB34" s="15">
        <f t="shared" si="29"/>
        <v>0</v>
      </c>
      <c r="CC34" s="15">
        <f t="shared" si="29"/>
        <v>0</v>
      </c>
      <c r="CD34" s="15">
        <f t="shared" si="29"/>
        <v>529.20000000000005</v>
      </c>
      <c r="CE34" s="15">
        <f t="shared" si="29"/>
        <v>0</v>
      </c>
      <c r="CF34" s="15">
        <f t="shared" si="29"/>
        <v>250</v>
      </c>
      <c r="CG34" s="15">
        <f t="shared" si="29"/>
        <v>0</v>
      </c>
      <c r="CH34" s="15">
        <f t="shared" si="29"/>
        <v>24494.712599999999</v>
      </c>
      <c r="CI34" s="15">
        <f t="shared" si="29"/>
        <v>0</v>
      </c>
      <c r="CJ34" s="15">
        <f t="shared" si="29"/>
        <v>19772.007643000001</v>
      </c>
      <c r="CK34" s="15">
        <f t="shared" si="29"/>
        <v>7666.982763</v>
      </c>
      <c r="CL34" s="15">
        <f t="shared" si="29"/>
        <v>49001.718493</v>
      </c>
      <c r="CM34" s="15">
        <f t="shared" si="29"/>
        <v>446.16</v>
      </c>
      <c r="CN34" s="15">
        <f t="shared" si="29"/>
        <v>716.38988199999994</v>
      </c>
      <c r="CO34" s="15">
        <f t="shared" si="29"/>
        <v>0</v>
      </c>
      <c r="CP34" s="15">
        <f t="shared" si="29"/>
        <v>0</v>
      </c>
      <c r="CQ34" s="15">
        <f t="shared" si="29"/>
        <v>0</v>
      </c>
      <c r="CR34" s="15">
        <f t="shared" si="29"/>
        <v>105441.34880199999</v>
      </c>
      <c r="CS34" s="15">
        <f t="shared" si="29"/>
        <v>0</v>
      </c>
      <c r="CT34" s="15">
        <f t="shared" si="29"/>
        <v>0</v>
      </c>
      <c r="CU34" s="15">
        <f>+CU35+CU38</f>
        <v>0</v>
      </c>
      <c r="CV34" s="15">
        <f t="shared" si="29"/>
        <v>0</v>
      </c>
      <c r="CW34" s="15">
        <f t="shared" si="29"/>
        <v>0</v>
      </c>
      <c r="CX34" s="15">
        <f t="shared" si="29"/>
        <v>0</v>
      </c>
      <c r="CY34" s="15">
        <f t="shared" si="29"/>
        <v>208655.49675399999</v>
      </c>
      <c r="CZ34" s="15">
        <f t="shared" ref="CZ34:DA34" si="30">+CZ35+CZ38</f>
        <v>75954</v>
      </c>
      <c r="DA34" s="15">
        <f t="shared" si="30"/>
        <v>8885</v>
      </c>
      <c r="DB34" s="15">
        <f t="shared" si="29"/>
        <v>0</v>
      </c>
      <c r="DC34" s="15">
        <f t="shared" si="29"/>
        <v>0</v>
      </c>
      <c r="DD34" s="15">
        <f t="shared" si="29"/>
        <v>0</v>
      </c>
      <c r="DE34" s="15">
        <f t="shared" si="29"/>
        <v>0</v>
      </c>
      <c r="DF34" s="15">
        <f t="shared" si="29"/>
        <v>0</v>
      </c>
      <c r="DG34" s="15">
        <f t="shared" si="29"/>
        <v>0</v>
      </c>
      <c r="DH34" s="15">
        <f t="shared" si="29"/>
        <v>0</v>
      </c>
      <c r="DI34" s="15">
        <f t="shared" si="29"/>
        <v>100113</v>
      </c>
      <c r="DJ34" s="15">
        <f t="shared" si="29"/>
        <v>0</v>
      </c>
      <c r="DK34" s="15">
        <f t="shared" ref="DK34" si="31">+DK35+DK38</f>
        <v>0</v>
      </c>
      <c r="DL34" s="15">
        <f t="shared" si="29"/>
        <v>0</v>
      </c>
      <c r="DM34" s="15">
        <f t="shared" si="29"/>
        <v>0</v>
      </c>
      <c r="DN34" s="15">
        <f t="shared" ref="DN34" si="32">+DN35+DN38</f>
        <v>0</v>
      </c>
      <c r="DO34" s="15">
        <f t="shared" si="29"/>
        <v>0</v>
      </c>
      <c r="DP34" s="15">
        <f t="shared" si="29"/>
        <v>0</v>
      </c>
      <c r="DQ34" s="15">
        <f t="shared" si="29"/>
        <v>0</v>
      </c>
      <c r="DR34" s="15">
        <f t="shared" si="29"/>
        <v>0</v>
      </c>
      <c r="DS34" s="15">
        <f t="shared" si="29"/>
        <v>0</v>
      </c>
      <c r="DT34" s="15">
        <f t="shared" si="29"/>
        <v>0</v>
      </c>
      <c r="DU34" s="15">
        <f t="shared" ref="DU34" si="33">+DU35+DU38</f>
        <v>0</v>
      </c>
      <c r="DV34" s="15">
        <f t="shared" si="29"/>
        <v>0</v>
      </c>
      <c r="DW34" s="15">
        <f t="shared" si="29"/>
        <v>0</v>
      </c>
      <c r="DX34" s="15">
        <f t="shared" si="29"/>
        <v>0</v>
      </c>
      <c r="DY34" s="15">
        <f t="shared" si="29"/>
        <v>0</v>
      </c>
      <c r="DZ34" s="15">
        <f t="shared" si="29"/>
        <v>0</v>
      </c>
    </row>
    <row r="35" spans="1:130" s="5" customFormat="1" ht="15.75">
      <c r="A35" s="13" t="s">
        <v>106</v>
      </c>
      <c r="B35" s="14" t="s">
        <v>108</v>
      </c>
      <c r="C35" s="15">
        <f>SUM(C36:C37)</f>
        <v>4364.9576820000002</v>
      </c>
      <c r="D35" s="15">
        <f t="shared" ref="D35:BQ35" si="34">SUM(D36:D37)</f>
        <v>4364.9576820000002</v>
      </c>
      <c r="E35" s="15">
        <f t="shared" si="34"/>
        <v>0</v>
      </c>
      <c r="F35" s="15">
        <f t="shared" si="34"/>
        <v>0</v>
      </c>
      <c r="G35" s="15">
        <f t="shared" si="34"/>
        <v>0</v>
      </c>
      <c r="H35" s="15">
        <f t="shared" si="34"/>
        <v>0</v>
      </c>
      <c r="I35" s="15">
        <f t="shared" si="34"/>
        <v>0</v>
      </c>
      <c r="J35" s="15">
        <f t="shared" si="34"/>
        <v>0</v>
      </c>
      <c r="K35" s="15">
        <f t="shared" si="34"/>
        <v>0</v>
      </c>
      <c r="L35" s="15">
        <f t="shared" si="34"/>
        <v>0</v>
      </c>
      <c r="M35" s="15">
        <f t="shared" si="34"/>
        <v>0</v>
      </c>
      <c r="N35" s="15">
        <f t="shared" si="34"/>
        <v>0</v>
      </c>
      <c r="O35" s="15">
        <f t="shared" si="34"/>
        <v>0</v>
      </c>
      <c r="P35" s="15">
        <f t="shared" si="34"/>
        <v>0</v>
      </c>
      <c r="Q35" s="15">
        <f t="shared" si="34"/>
        <v>0</v>
      </c>
      <c r="R35" s="15">
        <f t="shared" si="34"/>
        <v>0</v>
      </c>
      <c r="S35" s="15">
        <f t="shared" si="34"/>
        <v>0</v>
      </c>
      <c r="T35" s="15">
        <f t="shared" si="34"/>
        <v>0</v>
      </c>
      <c r="U35" s="15">
        <f t="shared" si="34"/>
        <v>0</v>
      </c>
      <c r="V35" s="15">
        <f t="shared" si="34"/>
        <v>0</v>
      </c>
      <c r="W35" s="15">
        <f t="shared" si="34"/>
        <v>0</v>
      </c>
      <c r="X35" s="15">
        <f t="shared" si="34"/>
        <v>0</v>
      </c>
      <c r="Y35" s="15">
        <f t="shared" si="34"/>
        <v>0</v>
      </c>
      <c r="Z35" s="15">
        <f t="shared" si="34"/>
        <v>0</v>
      </c>
      <c r="AA35" s="15">
        <f t="shared" si="34"/>
        <v>0</v>
      </c>
      <c r="AB35" s="15">
        <f t="shared" si="34"/>
        <v>0</v>
      </c>
      <c r="AC35" s="15">
        <f t="shared" si="34"/>
        <v>0</v>
      </c>
      <c r="AD35" s="15">
        <f t="shared" si="34"/>
        <v>0</v>
      </c>
      <c r="AE35" s="15">
        <f t="shared" si="34"/>
        <v>0</v>
      </c>
      <c r="AF35" s="15">
        <f t="shared" si="34"/>
        <v>0</v>
      </c>
      <c r="AG35" s="15">
        <f t="shared" si="34"/>
        <v>0</v>
      </c>
      <c r="AH35" s="15">
        <f t="shared" si="34"/>
        <v>0</v>
      </c>
      <c r="AI35" s="15">
        <f t="shared" si="34"/>
        <v>0</v>
      </c>
      <c r="AJ35" s="15">
        <f t="shared" si="34"/>
        <v>0</v>
      </c>
      <c r="AK35" s="15">
        <f t="shared" si="34"/>
        <v>0</v>
      </c>
      <c r="AL35" s="15">
        <f t="shared" si="34"/>
        <v>0</v>
      </c>
      <c r="AM35" s="15">
        <f t="shared" si="34"/>
        <v>0</v>
      </c>
      <c r="AN35" s="15">
        <f t="shared" si="34"/>
        <v>0</v>
      </c>
      <c r="AO35" s="15">
        <f t="shared" si="34"/>
        <v>0</v>
      </c>
      <c r="AP35" s="15">
        <f t="shared" si="34"/>
        <v>0</v>
      </c>
      <c r="AQ35" s="15">
        <f t="shared" si="34"/>
        <v>0</v>
      </c>
      <c r="AR35" s="15">
        <f t="shared" si="34"/>
        <v>0</v>
      </c>
      <c r="AS35" s="15">
        <f t="shared" si="34"/>
        <v>0</v>
      </c>
      <c r="AT35" s="15">
        <f>SUM(AT36:AT37)</f>
        <v>0</v>
      </c>
      <c r="AU35" s="15">
        <f t="shared" si="34"/>
        <v>0</v>
      </c>
      <c r="AV35" s="15">
        <f t="shared" si="34"/>
        <v>0</v>
      </c>
      <c r="AW35" s="15">
        <f t="shared" si="34"/>
        <v>0</v>
      </c>
      <c r="AX35" s="15">
        <f t="shared" si="34"/>
        <v>0</v>
      </c>
      <c r="AY35" s="15">
        <f t="shared" si="34"/>
        <v>0</v>
      </c>
      <c r="AZ35" s="15">
        <f t="shared" si="34"/>
        <v>0</v>
      </c>
      <c r="BA35" s="15">
        <f t="shared" si="34"/>
        <v>0</v>
      </c>
      <c r="BB35" s="15">
        <f t="shared" si="34"/>
        <v>0</v>
      </c>
      <c r="BC35" s="15">
        <f t="shared" si="34"/>
        <v>0</v>
      </c>
      <c r="BD35" s="15">
        <f t="shared" si="34"/>
        <v>0</v>
      </c>
      <c r="BE35" s="15">
        <f t="shared" si="34"/>
        <v>0</v>
      </c>
      <c r="BF35" s="15">
        <f t="shared" si="34"/>
        <v>0</v>
      </c>
      <c r="BG35" s="15">
        <f t="shared" si="34"/>
        <v>0</v>
      </c>
      <c r="BH35" s="15">
        <f t="shared" si="34"/>
        <v>0</v>
      </c>
      <c r="BI35" s="15">
        <f t="shared" si="34"/>
        <v>0</v>
      </c>
      <c r="BJ35" s="15">
        <f t="shared" si="34"/>
        <v>0</v>
      </c>
      <c r="BK35" s="15">
        <f t="shared" si="34"/>
        <v>0</v>
      </c>
      <c r="BL35" s="15">
        <f t="shared" si="34"/>
        <v>0</v>
      </c>
      <c r="BM35" s="15">
        <f>SUM(BM36:BM37)</f>
        <v>0</v>
      </c>
      <c r="BN35" s="15">
        <f t="shared" si="34"/>
        <v>0</v>
      </c>
      <c r="BO35" s="15">
        <f t="shared" si="34"/>
        <v>0</v>
      </c>
      <c r="BP35" s="15">
        <f t="shared" si="34"/>
        <v>0</v>
      </c>
      <c r="BQ35" s="15">
        <f t="shared" si="34"/>
        <v>0</v>
      </c>
      <c r="BR35" s="15">
        <f t="shared" ref="BR35:DZ35" si="35">SUM(BR36:BR37)</f>
        <v>0</v>
      </c>
      <c r="BS35" s="15">
        <f t="shared" si="35"/>
        <v>0</v>
      </c>
      <c r="BT35" s="15">
        <f t="shared" si="35"/>
        <v>0</v>
      </c>
      <c r="BU35" s="15">
        <f t="shared" si="35"/>
        <v>0</v>
      </c>
      <c r="BV35" s="15">
        <f t="shared" si="35"/>
        <v>449.98</v>
      </c>
      <c r="BW35" s="15">
        <f t="shared" si="35"/>
        <v>510</v>
      </c>
      <c r="BX35" s="15">
        <f t="shared" si="35"/>
        <v>0</v>
      </c>
      <c r="BY35" s="15">
        <f t="shared" si="35"/>
        <v>1170.8638000000001</v>
      </c>
      <c r="BZ35" s="15">
        <f t="shared" si="35"/>
        <v>757.75</v>
      </c>
      <c r="CA35" s="15">
        <f t="shared" si="35"/>
        <v>424.1</v>
      </c>
      <c r="CB35" s="15">
        <f t="shared" si="35"/>
        <v>0</v>
      </c>
      <c r="CC35" s="15">
        <f t="shared" si="35"/>
        <v>0</v>
      </c>
      <c r="CD35" s="15">
        <f t="shared" si="35"/>
        <v>529.20000000000005</v>
      </c>
      <c r="CE35" s="15">
        <f t="shared" si="35"/>
        <v>0</v>
      </c>
      <c r="CF35" s="15">
        <f t="shared" si="35"/>
        <v>0</v>
      </c>
      <c r="CG35" s="15">
        <f t="shared" si="35"/>
        <v>0</v>
      </c>
      <c r="CH35" s="15">
        <f t="shared" si="35"/>
        <v>256.67399999999998</v>
      </c>
      <c r="CI35" s="15">
        <f t="shared" si="35"/>
        <v>0</v>
      </c>
      <c r="CJ35" s="15">
        <f t="shared" si="35"/>
        <v>0</v>
      </c>
      <c r="CK35" s="15">
        <f t="shared" si="35"/>
        <v>0</v>
      </c>
      <c r="CL35" s="15">
        <f t="shared" si="35"/>
        <v>0</v>
      </c>
      <c r="CM35" s="15">
        <f t="shared" si="35"/>
        <v>0</v>
      </c>
      <c r="CN35" s="15">
        <f t="shared" si="35"/>
        <v>266.389882</v>
      </c>
      <c r="CO35" s="15">
        <f t="shared" si="35"/>
        <v>0</v>
      </c>
      <c r="CP35" s="15">
        <f t="shared" si="35"/>
        <v>0</v>
      </c>
      <c r="CQ35" s="15">
        <f t="shared" si="35"/>
        <v>0</v>
      </c>
      <c r="CR35" s="15">
        <f t="shared" si="35"/>
        <v>0</v>
      </c>
      <c r="CS35" s="15">
        <f t="shared" si="35"/>
        <v>0</v>
      </c>
      <c r="CT35" s="15">
        <f t="shared" si="35"/>
        <v>0</v>
      </c>
      <c r="CU35" s="15">
        <f>SUM(CU36:CU37)</f>
        <v>0</v>
      </c>
      <c r="CV35" s="15">
        <f t="shared" si="35"/>
        <v>0</v>
      </c>
      <c r="CW35" s="15">
        <f t="shared" si="35"/>
        <v>0</v>
      </c>
      <c r="CX35" s="15">
        <f t="shared" si="35"/>
        <v>0</v>
      </c>
      <c r="CY35" s="15">
        <f t="shared" si="35"/>
        <v>0</v>
      </c>
      <c r="CZ35" s="15">
        <f t="shared" ref="CZ35:DA35" si="36">SUM(CZ36:CZ37)</f>
        <v>0</v>
      </c>
      <c r="DA35" s="15">
        <f t="shared" si="36"/>
        <v>0</v>
      </c>
      <c r="DB35" s="15">
        <f t="shared" si="35"/>
        <v>0</v>
      </c>
      <c r="DC35" s="15">
        <f t="shared" si="35"/>
        <v>0</v>
      </c>
      <c r="DD35" s="15">
        <f t="shared" si="35"/>
        <v>0</v>
      </c>
      <c r="DE35" s="15">
        <f t="shared" si="35"/>
        <v>0</v>
      </c>
      <c r="DF35" s="15">
        <f t="shared" si="35"/>
        <v>0</v>
      </c>
      <c r="DG35" s="15">
        <f t="shared" si="35"/>
        <v>0</v>
      </c>
      <c r="DH35" s="15">
        <f t="shared" si="35"/>
        <v>0</v>
      </c>
      <c r="DI35" s="15">
        <f t="shared" si="35"/>
        <v>0</v>
      </c>
      <c r="DJ35" s="15">
        <f t="shared" si="35"/>
        <v>0</v>
      </c>
      <c r="DK35" s="15">
        <f t="shared" ref="DK35" si="37">SUM(DK36:DK37)</f>
        <v>0</v>
      </c>
      <c r="DL35" s="15">
        <f t="shared" si="35"/>
        <v>0</v>
      </c>
      <c r="DM35" s="15">
        <f t="shared" si="35"/>
        <v>0</v>
      </c>
      <c r="DN35" s="15">
        <f t="shared" ref="DN35" si="38">SUM(DN36:DN37)</f>
        <v>0</v>
      </c>
      <c r="DO35" s="15">
        <f t="shared" si="35"/>
        <v>0</v>
      </c>
      <c r="DP35" s="15">
        <f t="shared" si="35"/>
        <v>0</v>
      </c>
      <c r="DQ35" s="15">
        <f t="shared" si="35"/>
        <v>0</v>
      </c>
      <c r="DR35" s="15">
        <f t="shared" si="35"/>
        <v>0</v>
      </c>
      <c r="DS35" s="15">
        <f t="shared" si="35"/>
        <v>0</v>
      </c>
      <c r="DT35" s="15">
        <f t="shared" si="35"/>
        <v>0</v>
      </c>
      <c r="DU35" s="15">
        <f t="shared" ref="DU35" si="39">SUM(DU36:DU37)</f>
        <v>0</v>
      </c>
      <c r="DV35" s="15">
        <f t="shared" si="35"/>
        <v>0</v>
      </c>
      <c r="DW35" s="15">
        <f t="shared" si="35"/>
        <v>0</v>
      </c>
      <c r="DX35" s="15">
        <f t="shared" si="35"/>
        <v>0</v>
      </c>
      <c r="DY35" s="15">
        <f t="shared" si="35"/>
        <v>0</v>
      </c>
      <c r="DZ35" s="15">
        <f t="shared" si="35"/>
        <v>0</v>
      </c>
    </row>
    <row r="36" spans="1:130" s="5" customFormat="1" ht="31.5">
      <c r="A36" s="13" t="s">
        <v>112</v>
      </c>
      <c r="B36" s="21" t="s">
        <v>116</v>
      </c>
      <c r="C36" s="15">
        <v>523.06388200000004</v>
      </c>
      <c r="D36" s="15">
        <f>SUM(E36:DY36)</f>
        <v>523.06388199999992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0</v>
      </c>
      <c r="BE36" s="15">
        <v>0</v>
      </c>
      <c r="BF36" s="15">
        <v>0</v>
      </c>
      <c r="BG36" s="15">
        <v>0</v>
      </c>
      <c r="BH36" s="15">
        <v>0</v>
      </c>
      <c r="BI36" s="15">
        <v>0</v>
      </c>
      <c r="BJ36" s="15">
        <v>0</v>
      </c>
      <c r="BK36" s="15">
        <v>0</v>
      </c>
      <c r="BL36" s="15">
        <v>0</v>
      </c>
      <c r="BM36" s="15">
        <v>0</v>
      </c>
      <c r="BN36" s="15">
        <v>0</v>
      </c>
      <c r="BO36" s="15">
        <v>0</v>
      </c>
      <c r="BP36" s="15">
        <v>0</v>
      </c>
      <c r="BQ36" s="15">
        <v>0</v>
      </c>
      <c r="BR36" s="15">
        <v>0</v>
      </c>
      <c r="BS36" s="15">
        <v>0</v>
      </c>
      <c r="BT36" s="15">
        <v>0</v>
      </c>
      <c r="BU36" s="15">
        <v>0</v>
      </c>
      <c r="BV36" s="15">
        <v>0</v>
      </c>
      <c r="BW36" s="15">
        <v>0</v>
      </c>
      <c r="BX36" s="15">
        <v>0</v>
      </c>
      <c r="BY36" s="15">
        <v>0</v>
      </c>
      <c r="BZ36" s="15">
        <v>0</v>
      </c>
      <c r="CA36" s="15">
        <v>0</v>
      </c>
      <c r="CB36" s="15">
        <v>0</v>
      </c>
      <c r="CC36" s="15">
        <v>0</v>
      </c>
      <c r="CD36" s="15">
        <v>0</v>
      </c>
      <c r="CE36" s="15">
        <v>0</v>
      </c>
      <c r="CF36" s="15">
        <v>0</v>
      </c>
      <c r="CG36" s="15">
        <v>0</v>
      </c>
      <c r="CH36" s="15">
        <v>256.67399999999998</v>
      </c>
      <c r="CI36" s="15">
        <v>0</v>
      </c>
      <c r="CJ36" s="15">
        <v>0</v>
      </c>
      <c r="CK36" s="15">
        <v>0</v>
      </c>
      <c r="CL36" s="15">
        <v>0</v>
      </c>
      <c r="CM36" s="15">
        <v>0</v>
      </c>
      <c r="CN36" s="15">
        <v>266.389882</v>
      </c>
      <c r="CO36" s="15">
        <v>0</v>
      </c>
      <c r="CP36" s="15">
        <v>0</v>
      </c>
      <c r="CQ36" s="15">
        <v>0</v>
      </c>
      <c r="CR36" s="15">
        <v>0</v>
      </c>
      <c r="CS36" s="15">
        <v>0</v>
      </c>
      <c r="CT36" s="15">
        <v>0</v>
      </c>
      <c r="CU36" s="15">
        <v>0</v>
      </c>
      <c r="CV36" s="15">
        <v>0</v>
      </c>
      <c r="CW36" s="15">
        <v>0</v>
      </c>
      <c r="CX36" s="15">
        <v>0</v>
      </c>
      <c r="CY36" s="15">
        <v>0</v>
      </c>
      <c r="CZ36" s="15">
        <v>0</v>
      </c>
      <c r="DA36" s="15">
        <v>0</v>
      </c>
      <c r="DB36" s="15">
        <v>0</v>
      </c>
      <c r="DC36" s="15">
        <v>0</v>
      </c>
      <c r="DD36" s="15">
        <v>0</v>
      </c>
      <c r="DE36" s="15">
        <v>0</v>
      </c>
      <c r="DF36" s="15">
        <v>0</v>
      </c>
      <c r="DG36" s="15">
        <v>0</v>
      </c>
      <c r="DH36" s="15">
        <v>0</v>
      </c>
      <c r="DI36" s="15">
        <v>0</v>
      </c>
      <c r="DJ36" s="15">
        <v>0</v>
      </c>
      <c r="DK36" s="15">
        <v>0</v>
      </c>
      <c r="DL36" s="15">
        <v>0</v>
      </c>
      <c r="DM36" s="15">
        <v>0</v>
      </c>
      <c r="DN36" s="15">
        <v>0</v>
      </c>
      <c r="DO36" s="15">
        <v>0</v>
      </c>
      <c r="DP36" s="15">
        <v>0</v>
      </c>
      <c r="DQ36" s="15">
        <v>0</v>
      </c>
      <c r="DR36" s="15">
        <v>0</v>
      </c>
      <c r="DS36" s="15">
        <v>0</v>
      </c>
      <c r="DT36" s="15">
        <v>0</v>
      </c>
      <c r="DU36" s="15">
        <v>0</v>
      </c>
      <c r="DV36" s="15">
        <v>0</v>
      </c>
      <c r="DW36" s="15">
        <v>0</v>
      </c>
      <c r="DX36" s="15">
        <v>0</v>
      </c>
      <c r="DY36" s="15">
        <v>0</v>
      </c>
      <c r="DZ36" s="15">
        <v>0</v>
      </c>
    </row>
    <row r="37" spans="1:130" s="5" customFormat="1" ht="31.5">
      <c r="A37" s="13" t="s">
        <v>114</v>
      </c>
      <c r="B37" s="21" t="s">
        <v>118</v>
      </c>
      <c r="C37" s="15">
        <v>3841.8937999999998</v>
      </c>
      <c r="D37" s="15">
        <f>SUM(E37:DY37)</f>
        <v>3841.8937999999998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0</v>
      </c>
      <c r="AQ37" s="15">
        <v>0</v>
      </c>
      <c r="AR37" s="15">
        <v>0</v>
      </c>
      <c r="AS37" s="15">
        <v>0</v>
      </c>
      <c r="AT37" s="15">
        <v>0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>
        <v>0</v>
      </c>
      <c r="BF37" s="15">
        <v>0</v>
      </c>
      <c r="BG37" s="15">
        <v>0</v>
      </c>
      <c r="BH37" s="15">
        <v>0</v>
      </c>
      <c r="BI37" s="15">
        <v>0</v>
      </c>
      <c r="BJ37" s="15">
        <v>0</v>
      </c>
      <c r="BK37" s="15">
        <v>0</v>
      </c>
      <c r="BL37" s="15">
        <v>0</v>
      </c>
      <c r="BM37" s="15">
        <v>0</v>
      </c>
      <c r="BN37" s="15">
        <v>0</v>
      </c>
      <c r="BO37" s="15">
        <v>0</v>
      </c>
      <c r="BP37" s="15">
        <v>0</v>
      </c>
      <c r="BQ37" s="15">
        <v>0</v>
      </c>
      <c r="BR37" s="15">
        <v>0</v>
      </c>
      <c r="BS37" s="15">
        <v>0</v>
      </c>
      <c r="BT37" s="15">
        <v>0</v>
      </c>
      <c r="BU37" s="15">
        <v>0</v>
      </c>
      <c r="BV37" s="15">
        <v>449.98</v>
      </c>
      <c r="BW37" s="15">
        <v>510</v>
      </c>
      <c r="BX37" s="15">
        <v>0</v>
      </c>
      <c r="BY37" s="15">
        <v>1170.8638000000001</v>
      </c>
      <c r="BZ37" s="15">
        <v>757.75</v>
      </c>
      <c r="CA37" s="15">
        <v>424.1</v>
      </c>
      <c r="CB37" s="15">
        <v>0</v>
      </c>
      <c r="CC37" s="15">
        <v>0</v>
      </c>
      <c r="CD37" s="15">
        <v>529.20000000000005</v>
      </c>
      <c r="CE37" s="15">
        <v>0</v>
      </c>
      <c r="CF37" s="15">
        <v>0</v>
      </c>
      <c r="CG37" s="15">
        <v>0</v>
      </c>
      <c r="CH37" s="15">
        <v>0</v>
      </c>
      <c r="CI37" s="15">
        <v>0</v>
      </c>
      <c r="CJ37" s="15">
        <v>0</v>
      </c>
      <c r="CK37" s="15">
        <v>0</v>
      </c>
      <c r="CL37" s="15">
        <v>0</v>
      </c>
      <c r="CM37" s="15">
        <v>0</v>
      </c>
      <c r="CN37" s="15">
        <v>0</v>
      </c>
      <c r="CO37" s="15">
        <v>0</v>
      </c>
      <c r="CP37" s="15">
        <v>0</v>
      </c>
      <c r="CQ37" s="15">
        <v>0</v>
      </c>
      <c r="CR37" s="15">
        <v>0</v>
      </c>
      <c r="CS37" s="15">
        <v>0</v>
      </c>
      <c r="CT37" s="15">
        <v>0</v>
      </c>
      <c r="CU37" s="15">
        <v>0</v>
      </c>
      <c r="CV37" s="15">
        <v>0</v>
      </c>
      <c r="CW37" s="15">
        <v>0</v>
      </c>
      <c r="CX37" s="15">
        <v>0</v>
      </c>
      <c r="CY37" s="15">
        <v>0</v>
      </c>
      <c r="CZ37" s="15">
        <v>0</v>
      </c>
      <c r="DA37" s="15">
        <v>0</v>
      </c>
      <c r="DB37" s="15">
        <v>0</v>
      </c>
      <c r="DC37" s="15">
        <v>0</v>
      </c>
      <c r="DD37" s="15">
        <v>0</v>
      </c>
      <c r="DE37" s="15">
        <v>0</v>
      </c>
      <c r="DF37" s="15">
        <v>0</v>
      </c>
      <c r="DG37" s="15">
        <v>0</v>
      </c>
      <c r="DH37" s="15">
        <v>0</v>
      </c>
      <c r="DI37" s="15">
        <v>0</v>
      </c>
      <c r="DJ37" s="15">
        <v>0</v>
      </c>
      <c r="DK37" s="15">
        <v>0</v>
      </c>
      <c r="DL37" s="15">
        <v>0</v>
      </c>
      <c r="DM37" s="15">
        <v>0</v>
      </c>
      <c r="DN37" s="15">
        <v>0</v>
      </c>
      <c r="DO37" s="15">
        <v>0</v>
      </c>
      <c r="DP37" s="15">
        <v>0</v>
      </c>
      <c r="DQ37" s="15">
        <v>0</v>
      </c>
      <c r="DR37" s="15">
        <v>0</v>
      </c>
      <c r="DS37" s="15">
        <v>0</v>
      </c>
      <c r="DT37" s="15">
        <v>0</v>
      </c>
      <c r="DU37" s="15">
        <v>0</v>
      </c>
      <c r="DV37" s="15">
        <v>0</v>
      </c>
      <c r="DW37" s="15">
        <v>0</v>
      </c>
      <c r="DX37" s="15">
        <v>0</v>
      </c>
      <c r="DY37" s="15">
        <v>0</v>
      </c>
      <c r="DZ37" s="15">
        <v>0</v>
      </c>
    </row>
    <row r="38" spans="1:130" s="5" customFormat="1" ht="15.75">
      <c r="A38" s="13" t="s">
        <v>109</v>
      </c>
      <c r="B38" s="14" t="s">
        <v>110</v>
      </c>
      <c r="C38" s="15">
        <f>SUM(C39:C42)</f>
        <v>787228.28096399992</v>
      </c>
      <c r="D38" s="15">
        <f t="shared" ref="D38:BQ38" si="40">SUM(D39:D42)</f>
        <v>1179604.080964</v>
      </c>
      <c r="E38" s="15">
        <f t="shared" si="40"/>
        <v>456755.29150699999</v>
      </c>
      <c r="F38" s="15">
        <f t="shared" si="40"/>
        <v>6089.5226380000004</v>
      </c>
      <c r="G38" s="15">
        <f t="shared" si="40"/>
        <v>-35.123550000000002</v>
      </c>
      <c r="H38" s="15">
        <f t="shared" si="40"/>
        <v>0</v>
      </c>
      <c r="I38" s="15">
        <f t="shared" si="40"/>
        <v>1833.2243000000001</v>
      </c>
      <c r="J38" s="15">
        <f t="shared" si="40"/>
        <v>942.38199999999995</v>
      </c>
      <c r="K38" s="15">
        <f t="shared" si="40"/>
        <v>0</v>
      </c>
      <c r="L38" s="15">
        <f t="shared" si="40"/>
        <v>3703.3784110000001</v>
      </c>
      <c r="M38" s="15">
        <f t="shared" si="40"/>
        <v>0</v>
      </c>
      <c r="N38" s="15">
        <f t="shared" si="40"/>
        <v>1013.9092920000001</v>
      </c>
      <c r="O38" s="15">
        <f t="shared" si="40"/>
        <v>371.74009999999998</v>
      </c>
      <c r="P38" s="15">
        <f t="shared" si="40"/>
        <v>0</v>
      </c>
      <c r="Q38" s="15">
        <f t="shared" si="40"/>
        <v>350</v>
      </c>
      <c r="R38" s="15">
        <f t="shared" si="40"/>
        <v>539.50396799999999</v>
      </c>
      <c r="S38" s="15">
        <f t="shared" si="40"/>
        <v>0</v>
      </c>
      <c r="T38" s="15">
        <f t="shared" si="40"/>
        <v>1193.283355</v>
      </c>
      <c r="U38" s="15">
        <f t="shared" si="40"/>
        <v>0</v>
      </c>
      <c r="V38" s="15">
        <f t="shared" si="40"/>
        <v>0</v>
      </c>
      <c r="W38" s="15">
        <f t="shared" si="40"/>
        <v>0</v>
      </c>
      <c r="X38" s="15">
        <f t="shared" si="40"/>
        <v>0</v>
      </c>
      <c r="Y38" s="15">
        <f t="shared" si="40"/>
        <v>1417.9849999999999</v>
      </c>
      <c r="Z38" s="15">
        <f t="shared" si="40"/>
        <v>0</v>
      </c>
      <c r="AA38" s="15">
        <f t="shared" si="40"/>
        <v>0</v>
      </c>
      <c r="AB38" s="15">
        <f t="shared" si="40"/>
        <v>0</v>
      </c>
      <c r="AC38" s="15">
        <f t="shared" si="40"/>
        <v>1756.423129</v>
      </c>
      <c r="AD38" s="15">
        <f t="shared" si="40"/>
        <v>9836.6690199999994</v>
      </c>
      <c r="AE38" s="15">
        <f t="shared" si="40"/>
        <v>0</v>
      </c>
      <c r="AF38" s="15">
        <f t="shared" si="40"/>
        <v>0</v>
      </c>
      <c r="AG38" s="15">
        <f t="shared" si="40"/>
        <v>0</v>
      </c>
      <c r="AH38" s="15">
        <f t="shared" si="40"/>
        <v>330</v>
      </c>
      <c r="AI38" s="15">
        <f t="shared" si="40"/>
        <v>0</v>
      </c>
      <c r="AJ38" s="15">
        <f t="shared" si="40"/>
        <v>0</v>
      </c>
      <c r="AK38" s="15">
        <f t="shared" si="40"/>
        <v>86920.11</v>
      </c>
      <c r="AL38" s="15">
        <f t="shared" si="40"/>
        <v>0</v>
      </c>
      <c r="AM38" s="15">
        <f t="shared" si="40"/>
        <v>100</v>
      </c>
      <c r="AN38" s="15">
        <f t="shared" si="40"/>
        <v>0</v>
      </c>
      <c r="AO38" s="15">
        <f t="shared" si="40"/>
        <v>0</v>
      </c>
      <c r="AP38" s="15">
        <f t="shared" si="40"/>
        <v>0</v>
      </c>
      <c r="AQ38" s="15">
        <f t="shared" si="40"/>
        <v>0</v>
      </c>
      <c r="AR38" s="15">
        <f t="shared" si="40"/>
        <v>0</v>
      </c>
      <c r="AS38" s="15">
        <f t="shared" si="40"/>
        <v>200</v>
      </c>
      <c r="AT38" s="15">
        <f>SUM(AT39:AT42)</f>
        <v>0</v>
      </c>
      <c r="AU38" s="15">
        <f t="shared" si="40"/>
        <v>952.64459999999997</v>
      </c>
      <c r="AV38" s="15">
        <f t="shared" si="40"/>
        <v>0</v>
      </c>
      <c r="AW38" s="15">
        <f t="shared" si="40"/>
        <v>0</v>
      </c>
      <c r="AX38" s="15">
        <f t="shared" si="40"/>
        <v>0</v>
      </c>
      <c r="AY38" s="15">
        <f t="shared" si="40"/>
        <v>0</v>
      </c>
      <c r="AZ38" s="15">
        <f t="shared" si="40"/>
        <v>0</v>
      </c>
      <c r="BA38" s="15">
        <f t="shared" si="40"/>
        <v>0</v>
      </c>
      <c r="BB38" s="15">
        <f t="shared" si="40"/>
        <v>0</v>
      </c>
      <c r="BC38" s="15">
        <f t="shared" si="40"/>
        <v>2086.8267729999998</v>
      </c>
      <c r="BD38" s="15">
        <f t="shared" si="40"/>
        <v>1595.6220000000001</v>
      </c>
      <c r="BE38" s="15">
        <f t="shared" si="40"/>
        <v>178.65976599999999</v>
      </c>
      <c r="BF38" s="15">
        <f t="shared" si="40"/>
        <v>50.7256</v>
      </c>
      <c r="BG38" s="15">
        <f t="shared" si="40"/>
        <v>45.55</v>
      </c>
      <c r="BH38" s="15">
        <f t="shared" si="40"/>
        <v>0</v>
      </c>
      <c r="BI38" s="15">
        <f t="shared" si="40"/>
        <v>0</v>
      </c>
      <c r="BJ38" s="15">
        <f t="shared" si="40"/>
        <v>0</v>
      </c>
      <c r="BK38" s="15">
        <f t="shared" si="40"/>
        <v>0</v>
      </c>
      <c r="BL38" s="15">
        <f t="shared" si="40"/>
        <v>0</v>
      </c>
      <c r="BM38" s="15">
        <f>SUM(BM39:BM42)</f>
        <v>252</v>
      </c>
      <c r="BN38" s="15">
        <f t="shared" si="40"/>
        <v>0</v>
      </c>
      <c r="BO38" s="15">
        <f t="shared" si="40"/>
        <v>0</v>
      </c>
      <c r="BP38" s="15">
        <f t="shared" si="40"/>
        <v>0</v>
      </c>
      <c r="BQ38" s="15">
        <f t="shared" si="40"/>
        <v>0</v>
      </c>
      <c r="BR38" s="15">
        <f t="shared" ref="BR38:DZ38" si="41">SUM(BR39:BR42)</f>
        <v>0</v>
      </c>
      <c r="BS38" s="15">
        <f t="shared" si="41"/>
        <v>0</v>
      </c>
      <c r="BT38" s="15">
        <f t="shared" si="41"/>
        <v>0</v>
      </c>
      <c r="BU38" s="15">
        <f t="shared" si="41"/>
        <v>0</v>
      </c>
      <c r="BV38" s="15">
        <f t="shared" si="41"/>
        <v>0</v>
      </c>
      <c r="BW38" s="15">
        <f t="shared" si="41"/>
        <v>0</v>
      </c>
      <c r="BX38" s="15">
        <f t="shared" si="41"/>
        <v>0</v>
      </c>
      <c r="BY38" s="15">
        <f t="shared" si="41"/>
        <v>0</v>
      </c>
      <c r="BZ38" s="15">
        <f t="shared" si="41"/>
        <v>250</v>
      </c>
      <c r="CA38" s="15">
        <f t="shared" si="41"/>
        <v>0</v>
      </c>
      <c r="CB38" s="15">
        <f t="shared" si="41"/>
        <v>0</v>
      </c>
      <c r="CC38" s="15">
        <f t="shared" si="41"/>
        <v>0</v>
      </c>
      <c r="CD38" s="15">
        <f t="shared" si="41"/>
        <v>0</v>
      </c>
      <c r="CE38" s="15">
        <f t="shared" si="41"/>
        <v>0</v>
      </c>
      <c r="CF38" s="15">
        <f t="shared" si="41"/>
        <v>250</v>
      </c>
      <c r="CG38" s="15">
        <f t="shared" si="41"/>
        <v>0</v>
      </c>
      <c r="CH38" s="15">
        <f t="shared" si="41"/>
        <v>24238.0386</v>
      </c>
      <c r="CI38" s="15">
        <f t="shared" si="41"/>
        <v>0</v>
      </c>
      <c r="CJ38" s="15">
        <f t="shared" si="41"/>
        <v>19772.007643000001</v>
      </c>
      <c r="CK38" s="15">
        <f t="shared" si="41"/>
        <v>7666.982763</v>
      </c>
      <c r="CL38" s="15">
        <f t="shared" si="41"/>
        <v>49001.718493</v>
      </c>
      <c r="CM38" s="15">
        <f t="shared" si="41"/>
        <v>446.16</v>
      </c>
      <c r="CN38" s="15">
        <f t="shared" si="41"/>
        <v>450</v>
      </c>
      <c r="CO38" s="15">
        <f t="shared" si="41"/>
        <v>0</v>
      </c>
      <c r="CP38" s="15">
        <f t="shared" si="41"/>
        <v>0</v>
      </c>
      <c r="CQ38" s="15">
        <f t="shared" si="41"/>
        <v>0</v>
      </c>
      <c r="CR38" s="15">
        <f t="shared" si="41"/>
        <v>105441.34880199999</v>
      </c>
      <c r="CS38" s="15">
        <f t="shared" si="41"/>
        <v>0</v>
      </c>
      <c r="CT38" s="15">
        <f t="shared" si="41"/>
        <v>0</v>
      </c>
      <c r="CU38" s="15">
        <f>SUM(CU39:CU42)</f>
        <v>0</v>
      </c>
      <c r="CV38" s="15">
        <f t="shared" si="41"/>
        <v>0</v>
      </c>
      <c r="CW38" s="15">
        <f t="shared" si="41"/>
        <v>0</v>
      </c>
      <c r="CX38" s="15">
        <f t="shared" si="41"/>
        <v>0</v>
      </c>
      <c r="CY38" s="15">
        <f t="shared" si="41"/>
        <v>208655.49675399999</v>
      </c>
      <c r="CZ38" s="15">
        <f t="shared" ref="CZ38:DA38" si="42">SUM(CZ39:CZ42)</f>
        <v>75954</v>
      </c>
      <c r="DA38" s="15">
        <f t="shared" si="42"/>
        <v>8885</v>
      </c>
      <c r="DB38" s="15">
        <f t="shared" si="41"/>
        <v>0</v>
      </c>
      <c r="DC38" s="15">
        <f t="shared" si="41"/>
        <v>0</v>
      </c>
      <c r="DD38" s="15">
        <f t="shared" si="41"/>
        <v>0</v>
      </c>
      <c r="DE38" s="15">
        <f t="shared" si="41"/>
        <v>0</v>
      </c>
      <c r="DF38" s="15">
        <f t="shared" si="41"/>
        <v>0</v>
      </c>
      <c r="DG38" s="15">
        <f t="shared" si="41"/>
        <v>0</v>
      </c>
      <c r="DH38" s="15">
        <f t="shared" si="41"/>
        <v>0</v>
      </c>
      <c r="DI38" s="15">
        <f t="shared" si="41"/>
        <v>100113</v>
      </c>
      <c r="DJ38" s="15">
        <f t="shared" si="41"/>
        <v>0</v>
      </c>
      <c r="DK38" s="15">
        <f t="shared" ref="DK38" si="43">SUM(DK39:DK42)</f>
        <v>0</v>
      </c>
      <c r="DL38" s="15">
        <f t="shared" si="41"/>
        <v>0</v>
      </c>
      <c r="DM38" s="15">
        <f t="shared" si="41"/>
        <v>0</v>
      </c>
      <c r="DN38" s="15">
        <f t="shared" ref="DN38" si="44">SUM(DN39:DN42)</f>
        <v>0</v>
      </c>
      <c r="DO38" s="15">
        <f t="shared" si="41"/>
        <v>0</v>
      </c>
      <c r="DP38" s="15">
        <f t="shared" si="41"/>
        <v>0</v>
      </c>
      <c r="DQ38" s="15">
        <f t="shared" si="41"/>
        <v>0</v>
      </c>
      <c r="DR38" s="15">
        <f t="shared" si="41"/>
        <v>0</v>
      </c>
      <c r="DS38" s="15">
        <f t="shared" si="41"/>
        <v>0</v>
      </c>
      <c r="DT38" s="15">
        <f t="shared" si="41"/>
        <v>0</v>
      </c>
      <c r="DU38" s="15">
        <f t="shared" ref="DU38" si="45">SUM(DU39:DU42)</f>
        <v>0</v>
      </c>
      <c r="DV38" s="15">
        <f t="shared" si="41"/>
        <v>0</v>
      </c>
      <c r="DW38" s="15">
        <f t="shared" si="41"/>
        <v>0</v>
      </c>
      <c r="DX38" s="15">
        <f t="shared" si="41"/>
        <v>0</v>
      </c>
      <c r="DY38" s="15">
        <f t="shared" si="41"/>
        <v>0</v>
      </c>
      <c r="DZ38" s="15">
        <f t="shared" si="41"/>
        <v>0</v>
      </c>
    </row>
    <row r="39" spans="1:130" s="5" customFormat="1" ht="15.75">
      <c r="A39" s="13" t="s">
        <v>112</v>
      </c>
      <c r="B39" s="14" t="s">
        <v>117</v>
      </c>
      <c r="C39" s="15">
        <v>785180.44096399995</v>
      </c>
      <c r="D39" s="15">
        <f>SUM(E39:DY39)</f>
        <v>1177556.2409639999</v>
      </c>
      <c r="E39" s="15">
        <v>456755.29150699999</v>
      </c>
      <c r="F39" s="15">
        <v>6089.5226380000004</v>
      </c>
      <c r="G39" s="15">
        <v>-35.123550000000002</v>
      </c>
      <c r="H39" s="15">
        <v>0</v>
      </c>
      <c r="I39" s="15">
        <v>1833.2243000000001</v>
      </c>
      <c r="J39" s="15">
        <v>942.38199999999995</v>
      </c>
      <c r="K39" s="15">
        <v>0</v>
      </c>
      <c r="L39" s="15">
        <v>3703.3784110000001</v>
      </c>
      <c r="M39" s="15">
        <v>0</v>
      </c>
      <c r="N39" s="15">
        <v>1013.9092920000001</v>
      </c>
      <c r="O39" s="15">
        <v>371.74009999999998</v>
      </c>
      <c r="P39" s="15">
        <v>0</v>
      </c>
      <c r="Q39" s="15">
        <v>0</v>
      </c>
      <c r="R39" s="15">
        <v>539.50396799999999</v>
      </c>
      <c r="S39" s="15">
        <v>0</v>
      </c>
      <c r="T39" s="15">
        <v>1193.283355</v>
      </c>
      <c r="U39" s="15">
        <v>0</v>
      </c>
      <c r="V39" s="15">
        <v>0</v>
      </c>
      <c r="W39" s="15">
        <v>0</v>
      </c>
      <c r="X39" s="15">
        <v>0</v>
      </c>
      <c r="Y39" s="15">
        <v>1417.9849999999999</v>
      </c>
      <c r="Z39" s="15">
        <v>0</v>
      </c>
      <c r="AA39" s="15">
        <v>0</v>
      </c>
      <c r="AB39" s="15">
        <v>0</v>
      </c>
      <c r="AC39" s="15">
        <v>1756.423129</v>
      </c>
      <c r="AD39" s="15">
        <v>9836.6690199999994</v>
      </c>
      <c r="AE39" s="15">
        <v>0</v>
      </c>
      <c r="AF39" s="15">
        <v>0</v>
      </c>
      <c r="AG39" s="15">
        <v>0</v>
      </c>
      <c r="AH39" s="15">
        <v>330</v>
      </c>
      <c r="AI39" s="15">
        <v>0</v>
      </c>
      <c r="AJ39" s="15">
        <v>0</v>
      </c>
      <c r="AK39" s="15">
        <v>86920.11</v>
      </c>
      <c r="AL39" s="15">
        <v>0</v>
      </c>
      <c r="AM39" s="15">
        <v>100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200</v>
      </c>
      <c r="AT39" s="15">
        <v>0</v>
      </c>
      <c r="AU39" s="15">
        <v>952.64459999999997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2086.8267729999998</v>
      </c>
      <c r="BD39" s="15">
        <v>934.77200000000005</v>
      </c>
      <c r="BE39" s="15">
        <v>178.65976599999999</v>
      </c>
      <c r="BF39" s="15">
        <v>50.7256</v>
      </c>
      <c r="BG39" s="15">
        <v>45.55</v>
      </c>
      <c r="BH39" s="15">
        <v>0</v>
      </c>
      <c r="BI39" s="15">
        <v>0</v>
      </c>
      <c r="BJ39" s="15">
        <v>0</v>
      </c>
      <c r="BK39" s="15">
        <v>0</v>
      </c>
      <c r="BL39" s="15">
        <v>0</v>
      </c>
      <c r="BM39" s="15">
        <v>252</v>
      </c>
      <c r="BN39" s="15">
        <v>0</v>
      </c>
      <c r="BO39" s="15">
        <v>0</v>
      </c>
      <c r="BP39" s="15">
        <v>0</v>
      </c>
      <c r="BQ39" s="15">
        <v>0</v>
      </c>
      <c r="BR39" s="15">
        <v>0</v>
      </c>
      <c r="BS39" s="15">
        <v>0</v>
      </c>
      <c r="BT39" s="15">
        <v>0</v>
      </c>
      <c r="BU39" s="15">
        <v>0</v>
      </c>
      <c r="BV39" s="15">
        <v>0</v>
      </c>
      <c r="BW39" s="15">
        <v>0</v>
      </c>
      <c r="BX39" s="15">
        <v>0</v>
      </c>
      <c r="BY39" s="15">
        <v>0</v>
      </c>
      <c r="BZ39" s="15">
        <v>0</v>
      </c>
      <c r="CA39" s="15">
        <v>0</v>
      </c>
      <c r="CB39" s="15">
        <v>0</v>
      </c>
      <c r="CC39" s="15">
        <v>0</v>
      </c>
      <c r="CD39" s="15">
        <v>0</v>
      </c>
      <c r="CE39" s="15">
        <v>0</v>
      </c>
      <c r="CF39" s="15">
        <v>0</v>
      </c>
      <c r="CG39" s="15">
        <v>0</v>
      </c>
      <c r="CH39" s="15">
        <v>24151.048599999998</v>
      </c>
      <c r="CI39" s="15">
        <v>0</v>
      </c>
      <c r="CJ39" s="15">
        <v>19772.007643000001</v>
      </c>
      <c r="CK39" s="15">
        <v>7666.982763</v>
      </c>
      <c r="CL39" s="15">
        <v>49001.718493</v>
      </c>
      <c r="CM39" s="15">
        <v>446.16</v>
      </c>
      <c r="CN39" s="15">
        <v>0</v>
      </c>
      <c r="CO39" s="15">
        <v>0</v>
      </c>
      <c r="CP39" s="15">
        <v>0</v>
      </c>
      <c r="CQ39" s="15">
        <v>0</v>
      </c>
      <c r="CR39" s="15">
        <v>105441.34880199999</v>
      </c>
      <c r="CS39" s="15">
        <v>0</v>
      </c>
      <c r="CT39" s="15">
        <v>0</v>
      </c>
      <c r="CU39" s="15">
        <v>0</v>
      </c>
      <c r="CV39" s="15">
        <v>0</v>
      </c>
      <c r="CW39" s="15">
        <v>0</v>
      </c>
      <c r="CX39" s="15">
        <v>0</v>
      </c>
      <c r="CY39" s="15">
        <f>207182+1473.496754</f>
        <v>208655.49675399999</v>
      </c>
      <c r="CZ39" s="15">
        <v>75954</v>
      </c>
      <c r="DA39" s="15">
        <v>8885</v>
      </c>
      <c r="DB39" s="15">
        <v>0</v>
      </c>
      <c r="DC39" s="15">
        <v>0</v>
      </c>
      <c r="DD39" s="15">
        <v>0</v>
      </c>
      <c r="DE39" s="15">
        <v>0</v>
      </c>
      <c r="DF39" s="15">
        <v>0</v>
      </c>
      <c r="DG39" s="15">
        <v>0</v>
      </c>
      <c r="DH39" s="15">
        <v>0</v>
      </c>
      <c r="DI39" s="15">
        <v>100113</v>
      </c>
      <c r="DJ39" s="15">
        <v>0</v>
      </c>
      <c r="DK39" s="15">
        <v>0</v>
      </c>
      <c r="DL39" s="15">
        <v>0</v>
      </c>
      <c r="DM39" s="15">
        <v>0</v>
      </c>
      <c r="DN39" s="15">
        <v>0</v>
      </c>
      <c r="DO39" s="15">
        <v>0</v>
      </c>
      <c r="DP39" s="15">
        <v>0</v>
      </c>
      <c r="DQ39" s="15">
        <v>0</v>
      </c>
      <c r="DR39" s="15">
        <v>0</v>
      </c>
      <c r="DS39" s="15">
        <v>0</v>
      </c>
      <c r="DT39" s="15">
        <v>0</v>
      </c>
      <c r="DU39" s="15">
        <v>0</v>
      </c>
      <c r="DV39" s="15">
        <v>0</v>
      </c>
      <c r="DW39" s="15">
        <v>0</v>
      </c>
      <c r="DX39" s="15">
        <v>0</v>
      </c>
      <c r="DY39" s="15">
        <v>0</v>
      </c>
      <c r="DZ39" s="15">
        <v>0</v>
      </c>
    </row>
    <row r="40" spans="1:130" s="5" customFormat="1" ht="31.5">
      <c r="A40" s="13" t="s">
        <v>114</v>
      </c>
      <c r="B40" s="21" t="s">
        <v>111</v>
      </c>
      <c r="C40" s="15">
        <v>1200</v>
      </c>
      <c r="D40" s="15">
        <f>SUM(E40:DY40)</f>
        <v>1200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350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v>0</v>
      </c>
      <c r="BF40" s="15">
        <v>0</v>
      </c>
      <c r="BG40" s="15">
        <v>0</v>
      </c>
      <c r="BH40" s="15">
        <v>0</v>
      </c>
      <c r="BI40" s="15">
        <v>0</v>
      </c>
      <c r="BJ40" s="15">
        <v>0</v>
      </c>
      <c r="BK40" s="15">
        <v>0</v>
      </c>
      <c r="BL40" s="15">
        <v>0</v>
      </c>
      <c r="BM40" s="15">
        <v>0</v>
      </c>
      <c r="BN40" s="15">
        <v>0</v>
      </c>
      <c r="BO40" s="15">
        <v>0</v>
      </c>
      <c r="BP40" s="15">
        <v>0</v>
      </c>
      <c r="BQ40" s="15">
        <v>0</v>
      </c>
      <c r="BR40" s="15">
        <v>0</v>
      </c>
      <c r="BS40" s="15">
        <v>0</v>
      </c>
      <c r="BT40" s="15">
        <v>0</v>
      </c>
      <c r="BU40" s="15">
        <v>0</v>
      </c>
      <c r="BV40" s="15">
        <v>0</v>
      </c>
      <c r="BW40" s="15">
        <v>0</v>
      </c>
      <c r="BX40" s="15">
        <v>0</v>
      </c>
      <c r="BY40" s="15">
        <v>0</v>
      </c>
      <c r="BZ40" s="15">
        <v>250</v>
      </c>
      <c r="CA40" s="15">
        <v>0</v>
      </c>
      <c r="CB40" s="15">
        <v>0</v>
      </c>
      <c r="CC40" s="15">
        <v>0</v>
      </c>
      <c r="CD40" s="15">
        <v>0</v>
      </c>
      <c r="CE40" s="15">
        <v>0</v>
      </c>
      <c r="CF40" s="15">
        <v>150</v>
      </c>
      <c r="CG40" s="15">
        <v>0</v>
      </c>
      <c r="CH40" s="15">
        <v>0</v>
      </c>
      <c r="CI40" s="15">
        <v>0</v>
      </c>
      <c r="CJ40" s="15">
        <v>0</v>
      </c>
      <c r="CK40" s="15">
        <v>0</v>
      </c>
      <c r="CL40" s="15">
        <v>0</v>
      </c>
      <c r="CM40" s="15">
        <v>0</v>
      </c>
      <c r="CN40" s="15">
        <v>450</v>
      </c>
      <c r="CO40" s="15">
        <v>0</v>
      </c>
      <c r="CP40" s="15">
        <v>0</v>
      </c>
      <c r="CQ40" s="15">
        <v>0</v>
      </c>
      <c r="CR40" s="15">
        <v>0</v>
      </c>
      <c r="CS40" s="15">
        <v>0</v>
      </c>
      <c r="CT40" s="15">
        <v>0</v>
      </c>
      <c r="CU40" s="15">
        <v>0</v>
      </c>
      <c r="CV40" s="15">
        <v>0</v>
      </c>
      <c r="CW40" s="15">
        <v>0</v>
      </c>
      <c r="CX40" s="15">
        <v>0</v>
      </c>
      <c r="CY40" s="15">
        <v>0</v>
      </c>
      <c r="CZ40" s="15">
        <v>0</v>
      </c>
      <c r="DA40" s="15">
        <v>0</v>
      </c>
      <c r="DB40" s="15">
        <v>0</v>
      </c>
      <c r="DC40" s="15">
        <v>0</v>
      </c>
      <c r="DD40" s="15">
        <v>0</v>
      </c>
      <c r="DE40" s="15">
        <v>0</v>
      </c>
      <c r="DF40" s="15">
        <v>0</v>
      </c>
      <c r="DG40" s="15">
        <v>0</v>
      </c>
      <c r="DH40" s="15">
        <v>0</v>
      </c>
      <c r="DI40" s="15">
        <v>0</v>
      </c>
      <c r="DJ40" s="15">
        <v>0</v>
      </c>
      <c r="DK40" s="15">
        <v>0</v>
      </c>
      <c r="DL40" s="15">
        <v>0</v>
      </c>
      <c r="DM40" s="15">
        <v>0</v>
      </c>
      <c r="DN40" s="15">
        <v>0</v>
      </c>
      <c r="DO40" s="15">
        <v>0</v>
      </c>
      <c r="DP40" s="15">
        <v>0</v>
      </c>
      <c r="DQ40" s="15">
        <v>0</v>
      </c>
      <c r="DR40" s="15">
        <v>0</v>
      </c>
      <c r="DS40" s="15">
        <v>0</v>
      </c>
      <c r="DT40" s="15">
        <v>0</v>
      </c>
      <c r="DU40" s="15">
        <v>0</v>
      </c>
      <c r="DV40" s="15">
        <v>0</v>
      </c>
      <c r="DW40" s="15">
        <v>0</v>
      </c>
      <c r="DX40" s="15">
        <v>0</v>
      </c>
      <c r="DY40" s="15">
        <v>0</v>
      </c>
      <c r="DZ40" s="15">
        <v>0</v>
      </c>
    </row>
    <row r="41" spans="1:130" s="5" customFormat="1" ht="15.75">
      <c r="A41" s="13" t="s">
        <v>115</v>
      </c>
      <c r="B41" s="14" t="s">
        <v>113</v>
      </c>
      <c r="C41" s="15">
        <v>100</v>
      </c>
      <c r="D41" s="15">
        <f>SUM(E41:DY41)</f>
        <v>100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15">
        <v>0</v>
      </c>
      <c r="AW41" s="15">
        <v>0</v>
      </c>
      <c r="AX41" s="15">
        <v>0</v>
      </c>
      <c r="AY41" s="15">
        <v>0</v>
      </c>
      <c r="AZ41" s="15">
        <v>0</v>
      </c>
      <c r="BA41" s="15">
        <v>0</v>
      </c>
      <c r="BB41" s="15">
        <v>0</v>
      </c>
      <c r="BC41" s="15">
        <v>0</v>
      </c>
      <c r="BD41" s="15">
        <v>0</v>
      </c>
      <c r="BE41" s="15">
        <v>0</v>
      </c>
      <c r="BF41" s="15">
        <v>0</v>
      </c>
      <c r="BG41" s="15">
        <v>0</v>
      </c>
      <c r="BH41" s="15">
        <v>0</v>
      </c>
      <c r="BI41" s="15">
        <v>0</v>
      </c>
      <c r="BJ41" s="15">
        <v>0</v>
      </c>
      <c r="BK41" s="15">
        <v>0</v>
      </c>
      <c r="BL41" s="15">
        <v>0</v>
      </c>
      <c r="BM41" s="15">
        <v>0</v>
      </c>
      <c r="BN41" s="15">
        <v>0</v>
      </c>
      <c r="BO41" s="15">
        <v>0</v>
      </c>
      <c r="BP41" s="15">
        <v>0</v>
      </c>
      <c r="BQ41" s="15">
        <v>0</v>
      </c>
      <c r="BR41" s="15">
        <v>0</v>
      </c>
      <c r="BS41" s="15">
        <v>0</v>
      </c>
      <c r="BT41" s="15">
        <v>0</v>
      </c>
      <c r="BU41" s="15">
        <v>0</v>
      </c>
      <c r="BV41" s="15">
        <v>0</v>
      </c>
      <c r="BW41" s="15">
        <v>0</v>
      </c>
      <c r="BX41" s="15">
        <v>0</v>
      </c>
      <c r="BY41" s="15">
        <v>0</v>
      </c>
      <c r="BZ41" s="15">
        <v>0</v>
      </c>
      <c r="CA41" s="15">
        <v>0</v>
      </c>
      <c r="CB41" s="15">
        <v>0</v>
      </c>
      <c r="CC41" s="15">
        <v>0</v>
      </c>
      <c r="CD41" s="15">
        <v>0</v>
      </c>
      <c r="CE41" s="15">
        <v>0</v>
      </c>
      <c r="CF41" s="15">
        <v>100</v>
      </c>
      <c r="CG41" s="15">
        <v>0</v>
      </c>
      <c r="CH41" s="15">
        <v>0</v>
      </c>
      <c r="CI41" s="15">
        <v>0</v>
      </c>
      <c r="CJ41" s="15">
        <v>0</v>
      </c>
      <c r="CK41" s="15">
        <v>0</v>
      </c>
      <c r="CL41" s="15">
        <v>0</v>
      </c>
      <c r="CM41" s="15">
        <v>0</v>
      </c>
      <c r="CN41" s="15">
        <v>0</v>
      </c>
      <c r="CO41" s="15">
        <v>0</v>
      </c>
      <c r="CP41" s="15">
        <v>0</v>
      </c>
      <c r="CQ41" s="15">
        <v>0</v>
      </c>
      <c r="CR41" s="15">
        <v>0</v>
      </c>
      <c r="CS41" s="15">
        <v>0</v>
      </c>
      <c r="CT41" s="15">
        <v>0</v>
      </c>
      <c r="CU41" s="15">
        <v>0</v>
      </c>
      <c r="CV41" s="15">
        <v>0</v>
      </c>
      <c r="CW41" s="15">
        <v>0</v>
      </c>
      <c r="CX41" s="15">
        <v>0</v>
      </c>
      <c r="CY41" s="15">
        <v>0</v>
      </c>
      <c r="CZ41" s="15">
        <v>0</v>
      </c>
      <c r="DA41" s="15">
        <v>0</v>
      </c>
      <c r="DB41" s="15">
        <v>0</v>
      </c>
      <c r="DC41" s="15">
        <v>0</v>
      </c>
      <c r="DD41" s="15">
        <v>0</v>
      </c>
      <c r="DE41" s="15">
        <v>0</v>
      </c>
      <c r="DF41" s="15">
        <v>0</v>
      </c>
      <c r="DG41" s="15">
        <v>0</v>
      </c>
      <c r="DH41" s="15">
        <v>0</v>
      </c>
      <c r="DI41" s="15">
        <v>0</v>
      </c>
      <c r="DJ41" s="15">
        <v>0</v>
      </c>
      <c r="DK41" s="15">
        <v>0</v>
      </c>
      <c r="DL41" s="15">
        <v>0</v>
      </c>
      <c r="DM41" s="15">
        <v>0</v>
      </c>
      <c r="DN41" s="15">
        <v>0</v>
      </c>
      <c r="DO41" s="15">
        <v>0</v>
      </c>
      <c r="DP41" s="15">
        <v>0</v>
      </c>
      <c r="DQ41" s="15">
        <v>0</v>
      </c>
      <c r="DR41" s="15">
        <v>0</v>
      </c>
      <c r="DS41" s="15">
        <v>0</v>
      </c>
      <c r="DT41" s="15">
        <v>0</v>
      </c>
      <c r="DU41" s="15">
        <v>0</v>
      </c>
      <c r="DV41" s="15">
        <v>0</v>
      </c>
      <c r="DW41" s="15">
        <v>0</v>
      </c>
      <c r="DX41" s="15">
        <v>0</v>
      </c>
      <c r="DY41" s="15">
        <v>0</v>
      </c>
      <c r="DZ41" s="15">
        <v>0</v>
      </c>
    </row>
    <row r="42" spans="1:130" s="5" customFormat="1" ht="31.5">
      <c r="A42" s="16" t="s">
        <v>119</v>
      </c>
      <c r="B42" s="20" t="s">
        <v>180</v>
      </c>
      <c r="C42" s="17">
        <v>747.84</v>
      </c>
      <c r="D42" s="17">
        <f>SUM(E42:DY42)</f>
        <v>747.84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>
        <v>0</v>
      </c>
      <c r="AZ42" s="17">
        <v>0</v>
      </c>
      <c r="BA42" s="17">
        <v>0</v>
      </c>
      <c r="BB42" s="17">
        <v>0</v>
      </c>
      <c r="BC42" s="17">
        <v>0</v>
      </c>
      <c r="BD42" s="17">
        <v>660.85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>
        <v>0</v>
      </c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>
        <v>0</v>
      </c>
      <c r="CB42" s="17">
        <v>0</v>
      </c>
      <c r="CC42" s="17">
        <v>0</v>
      </c>
      <c r="CD42" s="17">
        <v>0</v>
      </c>
      <c r="CE42" s="17">
        <v>0</v>
      </c>
      <c r="CF42" s="17">
        <v>0</v>
      </c>
      <c r="CG42" s="17">
        <v>0</v>
      </c>
      <c r="CH42" s="17">
        <v>86.99</v>
      </c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>
        <v>0</v>
      </c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>
        <v>0</v>
      </c>
      <c r="DZ42" s="17">
        <v>0</v>
      </c>
    </row>
  </sheetData>
  <mergeCells count="9">
    <mergeCell ref="D7:D8"/>
    <mergeCell ref="E7:G7"/>
    <mergeCell ref="A4:J4"/>
    <mergeCell ref="A5:J5"/>
    <mergeCell ref="A2:B2"/>
    <mergeCell ref="A3:B3"/>
    <mergeCell ref="A7:A8"/>
    <mergeCell ref="B7:B8"/>
    <mergeCell ref="C7:C8"/>
  </mergeCells>
  <pageMargins left="0.45" right="0.2" top="0.5" bottom="0.25" header="0.28000000000000003" footer="0.3"/>
  <pageSetup paperSize="9" scale="90" orientation="portrait" r:id="rId1"/>
  <headerFoot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F22"/>
  <sheetViews>
    <sheetView workbookViewId="0">
      <selection activeCell="A15" sqref="A15"/>
    </sheetView>
  </sheetViews>
  <sheetFormatPr defaultRowHeight="15"/>
  <cols>
    <col min="1" max="1" width="60" customWidth="1"/>
    <col min="2" max="2" width="11.28515625" customWidth="1"/>
    <col min="3" max="3" width="10.7109375" customWidth="1"/>
  </cols>
  <sheetData>
    <row r="14" spans="1:6">
      <c r="B14">
        <v>1</v>
      </c>
      <c r="C14">
        <v>2</v>
      </c>
      <c r="D14">
        <v>3</v>
      </c>
      <c r="E14">
        <v>4</v>
      </c>
      <c r="F14">
        <v>5</v>
      </c>
    </row>
    <row r="15" spans="1:6">
      <c r="A15" t="s">
        <v>182</v>
      </c>
    </row>
    <row r="16" spans="1:6">
      <c r="A16" s="22" t="s">
        <v>183</v>
      </c>
    </row>
    <row r="17" spans="1:1">
      <c r="A17" s="22" t="s">
        <v>184</v>
      </c>
    </row>
    <row r="18" spans="1:1">
      <c r="A18" s="22" t="s">
        <v>185</v>
      </c>
    </row>
    <row r="19" spans="1:1">
      <c r="A19" t="s">
        <v>186</v>
      </c>
    </row>
    <row r="20" spans="1:1">
      <c r="A20" t="s">
        <v>187</v>
      </c>
    </row>
    <row r="21" spans="1:1">
      <c r="A21" t="s">
        <v>188</v>
      </c>
    </row>
    <row r="22" spans="1:1">
      <c r="A22" t="s">
        <v>189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Bieu 04 </vt:lpstr>
      <vt:lpstr>Bieu 05</vt:lpstr>
      <vt:lpstr>Sheet1</vt:lpstr>
      <vt:lpstr>'Bieu 04 '!Print_Titles</vt:lpstr>
      <vt:lpstr>'Bieu 05'!Print_Titles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2019-06-26T03:34:13Z</cp:lastPrinted>
  <dcterms:modified xsi:type="dcterms:W3CDTF">2019-06-26T03:34:42Z</dcterms:modified>
</cp:coreProperties>
</file>